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65416" windowWidth="13590" windowHeight="11430" activeTab="0"/>
  </bookViews>
  <sheets>
    <sheet name="факт" sheetId="1" r:id="rId1"/>
  </sheets>
  <definedNames>
    <definedName name="_xlnm._FilterDatabase" localSheetId="0" hidden="1">'факт'!$A$19:$P$111</definedName>
    <definedName name="_xlnm.Print_Area" localSheetId="0">'факт'!$A$1:$P$120</definedName>
  </definedNames>
  <calcPr fullCalcOnLoad="1"/>
</workbook>
</file>

<file path=xl/sharedStrings.xml><?xml version="1.0" encoding="utf-8"?>
<sst xmlns="http://schemas.openxmlformats.org/spreadsheetml/2006/main" count="266" uniqueCount="132">
  <si>
    <t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государственного унитарного предприятия</t>
  </si>
  <si>
    <t>Организационно-правовая форма</t>
  </si>
  <si>
    <t>Наименование публично-правового образования</t>
  </si>
  <si>
    <t>город-курорт Сочи</t>
  </si>
  <si>
    <t>Место нахождения (адрес), телефон, адрес электронной почты</t>
  </si>
  <si>
    <t>описание</t>
  </si>
  <si>
    <t>Энергоснабжение</t>
  </si>
  <si>
    <t>Товары, работы или услуги на сумму, не превышающую 100 тыс. рублей (в случае заключения контракта в соответствии с пунктом 4 части 1 статьи 93 Федерального закона)</t>
  </si>
  <si>
    <t>Товары, работы или услуги на сумму, не превышающую 400 тыс. рублей (в случае заключения контракта в соответствии с пунктом 5 части 1 статьи 93 Федерального закона)</t>
  </si>
  <si>
    <t>Обоснование выбранного способа определения поставщика (подрядчика, исполнителя)</t>
  </si>
  <si>
    <t>Муниципальное бюджетное учреждение</t>
  </si>
  <si>
    <t>наименование</t>
  </si>
  <si>
    <t xml:space="preserve">закупок товаров, работ, услуг для обеспечения нужд субъекта Российской Федерации и муниципальных нужд </t>
  </si>
  <si>
    <t>КБК</t>
  </si>
  <si>
    <t>п.4 ч.1. ст.93 ФЗ 44-ФЗ</t>
  </si>
  <si>
    <t xml:space="preserve"> п. 29 ч.1. ст.93 ФЗ 44-ФЗ</t>
  </si>
  <si>
    <t>п.5 ч.1. ст.93 ФЗ 44-ФЗ</t>
  </si>
  <si>
    <t>Услуги по техническому  обслуживанию камер видеонаблюдения</t>
  </si>
  <si>
    <t>Услуги в области дополнительного профессионального образования (повышения квалификации) для специалистов, имеющих высшее профессиональное образование</t>
  </si>
  <si>
    <t>госстандарт</t>
  </si>
  <si>
    <t>Услуги по медицинскому осмотру сотрудников</t>
  </si>
  <si>
    <t>Приобретение мебели для организации учебного процесса</t>
  </si>
  <si>
    <t>Приобретение книжной продукции и методической литературы</t>
  </si>
  <si>
    <t>Приобретение оборудования для музыкальных залов</t>
  </si>
  <si>
    <t>Приобретение расходных материалов для организации образовательного процесса (бумага)</t>
  </si>
  <si>
    <t xml:space="preserve">СГОЗ </t>
  </si>
  <si>
    <t>до 400 тыс.руб. (50% СГОЗ)</t>
  </si>
  <si>
    <t>до 100 тыс. руб. (до 2 млн.руб.)</t>
  </si>
  <si>
    <t>Аукционы</t>
  </si>
  <si>
    <t>Услуги местной и междугородней телефонной связи</t>
  </si>
  <si>
    <t>Услуги по сбору и транспортированию для последующей утилизации (размещения) твердых коммунальных отходов 4-5 класса опасности</t>
  </si>
  <si>
    <t>КВР</t>
  </si>
  <si>
    <t>Цена контракта</t>
  </si>
  <si>
    <t>Источник финансирования</t>
  </si>
  <si>
    <t>Глава</t>
  </si>
  <si>
    <t>муниципальный</t>
  </si>
  <si>
    <t xml:space="preserve">Наименование объекта закупки </t>
  </si>
  <si>
    <t>Водоснабжение, водоотведение</t>
  </si>
  <si>
    <t>Поставка тепловой энергии</t>
  </si>
  <si>
    <t>Услуги по техническому обслуживанию приборов учета тепловой энергии</t>
  </si>
  <si>
    <t xml:space="preserve">Услуги, связанные с физической (круглосуточной) охраной объекта </t>
  </si>
  <si>
    <t>Приобретение учебных пособий в бумажном и электронном виде, дидактических материалов, аудио- и видео-материалов</t>
  </si>
  <si>
    <t>Приобретение технических и других средств обучения</t>
  </si>
  <si>
    <t>Приобретение игр и игрушек</t>
  </si>
  <si>
    <t>Приобретение учебно-наглядных пособий</t>
  </si>
  <si>
    <t>Приобретение спортивного оборудования</t>
  </si>
  <si>
    <t>Приобретение оборудования для учебных кабинетов</t>
  </si>
  <si>
    <t>Приобретение учебников</t>
  </si>
  <si>
    <t>Расходы по приобретению расходных материалов к компьютерной техники для обеспечения образовательного процесса (картриджей)</t>
  </si>
  <si>
    <t>Расходы по приобретению канцелярских принадлежностей для учебных целей</t>
  </si>
  <si>
    <t>Итого муниципальный бюджет</t>
  </si>
  <si>
    <t>Итого краевой бюджет</t>
  </si>
  <si>
    <t>ГСС</t>
  </si>
  <si>
    <t xml:space="preserve">Монополисты </t>
  </si>
  <si>
    <t>Расчет</t>
  </si>
  <si>
    <t>ИТОГО по КБК:</t>
  </si>
  <si>
    <t>Итого ГСС</t>
  </si>
  <si>
    <t>Итого крае.бюджет, програмные</t>
  </si>
  <si>
    <t>Текущий ремонт</t>
  </si>
  <si>
    <t>Обслуживание системы передачи извещений о пожаре на пульт единой дежурно-диспетчерской службы (ЕДС)</t>
  </si>
  <si>
    <t>РАСШИФРОВКА ПЛАН-ГРАФИКА</t>
  </si>
  <si>
    <t>Техническое обслуживание Комплекса тревожной сигнализации (КТС)</t>
  </si>
  <si>
    <t>Услуги потехническому  обслуживанию пожарной сигнализации</t>
  </si>
  <si>
    <t>в контракте не верно указан п.5</t>
  </si>
  <si>
    <t>перерасход!!!!</t>
  </si>
  <si>
    <t>Расходы на оплату договоров на подписку периодической литературы</t>
  </si>
  <si>
    <t>ВСЕГО:</t>
  </si>
  <si>
    <t>не должна превышать 100 тыс. рублей</t>
  </si>
  <si>
    <t>не должна превышать 400 тыс. рублей; контракты по полугодиям</t>
  </si>
  <si>
    <t>размещение контракта на сайте: ПЛАТЕЖКИ, АКТЫ</t>
  </si>
  <si>
    <t>не должна превышать 400 тыс. рублей</t>
  </si>
  <si>
    <t>Остаток</t>
  </si>
  <si>
    <t>сумма договора</t>
  </si>
  <si>
    <t>дата, номер договора</t>
  </si>
  <si>
    <t>Исполнение договора</t>
  </si>
  <si>
    <t>Остаток от утвержденных лимитов</t>
  </si>
  <si>
    <t>аукцион</t>
  </si>
  <si>
    <t>перерасход!!!! сумма договора превышает 100 тыс.!!!!</t>
  </si>
  <si>
    <t>срок действия договора</t>
  </si>
  <si>
    <t>до 31.12.2017</t>
  </si>
  <si>
    <t>примечание</t>
  </si>
  <si>
    <t>29.03.2017-должна исправить на 2 договора</t>
  </si>
  <si>
    <t xml:space="preserve">29.03.2017-должна исправить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</si>
  <si>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</si>
  <si>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</si>
  <si>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</si>
  <si>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</si>
  <si>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</si>
  <si>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</si>
  <si>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</si>
  <si>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</si>
  <si>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</si>
  <si>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</si>
  <si>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</si>
  <si>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</si>
  <si>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до 30.06.2017</t>
  </si>
  <si>
    <t>расторжение по факту оказанных услуг-378145,07 руб.</t>
  </si>
  <si>
    <t>предложения по изменению (не утверждены)</t>
  </si>
  <si>
    <t>по плану-графику</t>
  </si>
  <si>
    <t>лимиты по 44-ФЗ</t>
  </si>
  <si>
    <t>остаток лимитов</t>
  </si>
  <si>
    <t>факт в сравнении с лимитами</t>
  </si>
  <si>
    <t>лимит</t>
  </si>
  <si>
    <t>Утвержденные лимиты (уточненный ПФХД)</t>
  </si>
  <si>
    <t>ПИТАНИЕ</t>
  </si>
  <si>
    <t>внебюджет</t>
  </si>
  <si>
    <t>Приобретение игрового оборудования</t>
  </si>
  <si>
    <t>Г</t>
  </si>
  <si>
    <t>п.4</t>
  </si>
  <si>
    <t>п.5</t>
  </si>
  <si>
    <t>п.29</t>
  </si>
  <si>
    <t>ПИТАНИЕ (внебюджет)</t>
  </si>
  <si>
    <t>аукцион 2018</t>
  </si>
  <si>
    <t>закупки п.4+п.5 2017 год</t>
  </si>
  <si>
    <t>УГОЛЬ</t>
  </si>
  <si>
    <t>ДРОВА</t>
  </si>
  <si>
    <t>ОЗП</t>
  </si>
  <si>
    <t>Итого ОЗП</t>
  </si>
  <si>
    <t>п 4 ч.1. ст.93 ФЗ 44-ФЗ</t>
  </si>
  <si>
    <t>п.5 ч.1 ст.93</t>
  </si>
  <si>
    <t>на 2019 финансовый год</t>
  </si>
  <si>
    <t>РАЗМЕЩЕНО В 2018 году</t>
  </si>
  <si>
    <t>аукцион январь 2019</t>
  </si>
  <si>
    <t>п.4 ч.1. ст.93 ФЗ 44-ФЗ (2018)</t>
  </si>
  <si>
    <t>аукцион 2019</t>
  </si>
  <si>
    <t xml:space="preserve">п.4 ч.1. ст.93 ФЗ 44-ФЗ </t>
  </si>
  <si>
    <t>Тревожная кнопка</t>
  </si>
  <si>
    <t>Медосмотр сотрудников</t>
  </si>
  <si>
    <t xml:space="preserve">январь </t>
  </si>
  <si>
    <t>ЭА</t>
  </si>
  <si>
    <t>нояббрь</t>
  </si>
  <si>
    <t>Проведение комплекса мероприятий по профилактике истреблений насекомых и  грызунов (Дез станция)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</si>
</sst>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#,##0.00000"/>
    <numFmt numFmtId="189" formatCode="[$-419]mmmm\ yyyy;@"/>
    <numFmt numFmtId="190" formatCode="0.00000"/>
    <numFmt numFmtId="191" formatCode="0.0"/>
    <numFmt numFmtId="192" formatCode="#,##0.00_ ;[Red]\-#,##0.00\ 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18"/>
      <name val="Comic Sans MS"/>
      <family val="4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u val="single"/>
      <sz val="14"/>
      <color indexed="1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sz val="10"/>
      <color indexed="8"/>
      <name val="Arial Narrow"/>
      <family val="2"/>
    </font>
    <font>
      <i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7"/>
      <color indexed="10"/>
      <name val="Times New Roman"/>
      <family val="1"/>
    </font>
    <font>
      <sz val="9"/>
      <color indexed="17"/>
      <name val="Times New Roman"/>
      <family val="1"/>
    </font>
    <font>
      <b/>
      <sz val="14"/>
      <color indexed="17"/>
      <name val="Times New Roman"/>
      <family val="1"/>
    </font>
    <font>
      <sz val="9"/>
      <color indexed="30"/>
      <name val="Times New Roman"/>
      <family val="1"/>
    </font>
    <font>
      <i/>
      <sz val="10"/>
      <color indexed="8"/>
      <name val="Calibri"/>
      <family val="2"/>
    </font>
    <font>
      <sz val="11"/>
      <color indexed="3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theme="6" tint="-0.4999699890613556"/>
      <name val="Times New Roman"/>
      <family val="1"/>
    </font>
    <font>
      <b/>
      <sz val="14"/>
      <color theme="6" tint="-0.4999699890613556"/>
      <name val="Times New Roman"/>
      <family val="1"/>
    </font>
    <font>
      <sz val="9"/>
      <color rgb="FF00B050"/>
      <name val="Times New Roman"/>
      <family val="1"/>
    </font>
    <font>
      <sz val="9"/>
      <color rgb="FF0070C0"/>
      <name val="Times New Roman"/>
      <family val="1"/>
    </font>
    <font>
      <i/>
      <sz val="10"/>
      <color theme="1"/>
      <name val="Calibri"/>
      <family val="2"/>
    </font>
    <font>
      <sz val="11"/>
      <color rgb="FF0070C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4" fillId="0" borderId="0">
      <alignment/>
      <protection/>
    </xf>
    <xf numFmtId="0" fontId="20" fillId="20" borderId="0">
      <alignment horizontal="left"/>
      <protection/>
    </xf>
    <xf numFmtId="0" fontId="21" fillId="20" borderId="0">
      <alignment horizontal="left" vertical="top"/>
      <protection/>
    </xf>
    <xf numFmtId="0" fontId="21" fillId="20" borderId="0">
      <alignment horizontal="left" vertical="center"/>
      <protection/>
    </xf>
    <xf numFmtId="0" fontId="2" fillId="20" borderId="0">
      <alignment horizontal="center" vertical="center"/>
      <protection/>
    </xf>
    <xf numFmtId="0" fontId="3" fillId="20" borderId="0">
      <alignment horizontal="center"/>
      <protection/>
    </xf>
    <xf numFmtId="0" fontId="21" fillId="20" borderId="0">
      <alignment horizontal="left" vertical="top"/>
      <protection/>
    </xf>
    <xf numFmtId="0" fontId="2" fillId="20" borderId="0">
      <alignment horizontal="center"/>
      <protection/>
    </xf>
    <xf numFmtId="0" fontId="22" fillId="20" borderId="0">
      <alignment horizontal="right"/>
      <protection/>
    </xf>
    <xf numFmtId="0" fontId="21" fillId="20" borderId="0">
      <alignment horizontal="left"/>
      <protection/>
    </xf>
    <xf numFmtId="0" fontId="2" fillId="20" borderId="0">
      <alignment horizontal="center" vertical="top"/>
      <protection/>
    </xf>
    <xf numFmtId="0" fontId="23" fillId="20" borderId="0">
      <alignment horizontal="center" vertical="center"/>
      <protection/>
    </xf>
    <xf numFmtId="0" fontId="24" fillId="20" borderId="0">
      <alignment horizontal="left" vertical="center"/>
      <protection/>
    </xf>
    <xf numFmtId="0" fontId="22" fillId="20" borderId="0">
      <alignment horizontal="right" vertical="top"/>
      <protection/>
    </xf>
    <xf numFmtId="0" fontId="24" fillId="20" borderId="0">
      <alignment horizontal="left"/>
      <protection/>
    </xf>
    <xf numFmtId="0" fontId="2" fillId="20" borderId="0">
      <alignment horizontal="center" vertical="center"/>
      <protection/>
    </xf>
    <xf numFmtId="0" fontId="21" fillId="20" borderId="0">
      <alignment horizontal="left" vertical="center"/>
      <protection/>
    </xf>
    <xf numFmtId="0" fontId="2" fillId="20" borderId="0">
      <alignment horizontal="center" vertical="top"/>
      <protection/>
    </xf>
    <xf numFmtId="0" fontId="25" fillId="20" borderId="0">
      <alignment horizontal="left" vertical="top"/>
      <protection/>
    </xf>
    <xf numFmtId="0" fontId="21" fillId="20" borderId="0">
      <alignment horizontal="left" vertical="top"/>
      <protection/>
    </xf>
    <xf numFmtId="0" fontId="22" fillId="20" borderId="0">
      <alignment horizontal="left" vertical="top"/>
      <protection/>
    </xf>
    <xf numFmtId="0" fontId="26" fillId="21" borderId="0">
      <alignment horizontal="left" vertical="top"/>
      <protection/>
    </xf>
    <xf numFmtId="0" fontId="22" fillId="20" borderId="0">
      <alignment horizontal="center" vertical="top"/>
      <protection/>
    </xf>
    <xf numFmtId="0" fontId="21" fillId="22" borderId="0">
      <alignment horizontal="left" vertical="top"/>
      <protection/>
    </xf>
    <xf numFmtId="0" fontId="25" fillId="20" borderId="0">
      <alignment horizontal="center"/>
      <protection/>
    </xf>
    <xf numFmtId="0" fontId="22" fillId="20" borderId="0">
      <alignment horizontal="center"/>
      <protection/>
    </xf>
    <xf numFmtId="0" fontId="27" fillId="20" borderId="0">
      <alignment horizontal="left" vertical="top"/>
      <protection/>
    </xf>
    <xf numFmtId="0" fontId="8" fillId="20" borderId="0">
      <alignment horizontal="center"/>
      <protection/>
    </xf>
    <xf numFmtId="0" fontId="28" fillId="20" borderId="0">
      <alignment horizontal="right" vertical="center"/>
      <protection/>
    </xf>
    <xf numFmtId="0" fontId="29" fillId="20" borderId="0">
      <alignment horizontal="center" vertical="center"/>
      <protection/>
    </xf>
    <xf numFmtId="0" fontId="28" fillId="20" borderId="0">
      <alignment horizontal="left" vertical="top"/>
      <protection/>
    </xf>
    <xf numFmtId="0" fontId="22" fillId="22" borderId="0">
      <alignment horizontal="center" vertical="center"/>
      <protection/>
    </xf>
    <xf numFmtId="0" fontId="21" fillId="22" borderId="0">
      <alignment horizontal="center" vertical="center"/>
      <protection/>
    </xf>
    <xf numFmtId="0" fontId="22" fillId="20" borderId="0">
      <alignment horizontal="center" vertical="center"/>
      <protection/>
    </xf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2" applyNumberFormat="0" applyAlignment="0" applyProtection="0"/>
    <xf numFmtId="0" fontId="60" fillId="30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31" borderId="7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33" borderId="0" applyNumberFormat="0" applyBorder="0" applyAlignment="0" applyProtection="0"/>
    <xf numFmtId="0" fontId="69" fillId="0" borderId="0" applyNumberFormat="0" applyFill="0" applyBorder="0" applyAlignment="0" applyProtection="0"/>
    <xf numFmtId="0" fontId="1" fillId="34" borderId="8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2" fillId="35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1" fontId="5" fillId="0" borderId="0" xfId="96" applyFont="1" applyAlignment="1">
      <alignment/>
    </xf>
    <xf numFmtId="0" fontId="6" fillId="0" borderId="0" xfId="0" applyFont="1" applyAlignment="1">
      <alignment horizontal="center" vertical="center"/>
    </xf>
    <xf numFmtId="171" fontId="5" fillId="0" borderId="0" xfId="96" applyFon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0" xfId="96" applyFont="1" applyAlignment="1">
      <alignment horizontal="center"/>
    </xf>
    <xf numFmtId="171" fontId="7" fillId="0" borderId="0" xfId="96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 wrapText="1"/>
    </xf>
    <xf numFmtId="1" fontId="6" fillId="36" borderId="10" xfId="96" applyNumberFormat="1" applyFont="1" applyFill="1" applyBorder="1" applyAlignment="1">
      <alignment horizontal="center" vertical="center" wrapText="1"/>
    </xf>
    <xf numFmtId="171" fontId="9" fillId="37" borderId="0" xfId="96" applyFont="1" applyFill="1" applyAlignment="1">
      <alignment/>
    </xf>
    <xf numFmtId="0" fontId="10" fillId="37" borderId="0" xfId="88" applyFont="1" applyFill="1">
      <alignment/>
      <protection/>
    </xf>
    <xf numFmtId="171" fontId="5" fillId="0" borderId="0" xfId="0" applyNumberFormat="1" applyFont="1" applyAlignment="1">
      <alignment/>
    </xf>
    <xf numFmtId="171" fontId="8" fillId="0" borderId="0" xfId="96" applyFont="1" applyBorder="1" applyAlignment="1">
      <alignment horizontal="center" vertical="center"/>
    </xf>
    <xf numFmtId="171" fontId="8" fillId="0" borderId="0" xfId="0" applyNumberFormat="1" applyFont="1" applyBorder="1" applyAlignment="1">
      <alignment horizontal="center" vertical="center"/>
    </xf>
    <xf numFmtId="0" fontId="3" fillId="20" borderId="0" xfId="0" applyFont="1" applyFill="1" applyBorder="1" applyAlignment="1">
      <alignment horizontal="left" vertical="center" wrapText="1"/>
    </xf>
    <xf numFmtId="0" fontId="3" fillId="20" borderId="0" xfId="0" applyFont="1" applyFill="1" applyBorder="1" applyAlignment="1">
      <alignment vertical="center" wrapText="1"/>
    </xf>
    <xf numFmtId="171" fontId="3" fillId="20" borderId="0" xfId="96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/>
    </xf>
    <xf numFmtId="0" fontId="8" fillId="0" borderId="0" xfId="0" applyFont="1" applyBorder="1" applyAlignment="1">
      <alignment/>
    </xf>
    <xf numFmtId="171" fontId="7" fillId="0" borderId="0" xfId="96" applyFont="1" applyBorder="1" applyAlignment="1">
      <alignment/>
    </xf>
    <xf numFmtId="0" fontId="7" fillId="0" borderId="0" xfId="0" applyFont="1" applyBorder="1" applyAlignment="1">
      <alignment/>
    </xf>
    <xf numFmtId="171" fontId="5" fillId="0" borderId="0" xfId="96" applyFont="1" applyBorder="1" applyAlignment="1">
      <alignment/>
    </xf>
    <xf numFmtId="0" fontId="5" fillId="0" borderId="0" xfId="0" applyFont="1" applyBorder="1" applyAlignment="1">
      <alignment/>
    </xf>
    <xf numFmtId="0" fontId="73" fillId="0" borderId="10" xfId="0" applyFont="1" applyBorder="1" applyAlignment="1">
      <alignment horizontal="center" vertical="center"/>
    </xf>
    <xf numFmtId="171" fontId="73" fillId="0" borderId="10" xfId="96" applyFont="1" applyBorder="1" applyAlignment="1">
      <alignment horizontal="center" vertical="center"/>
    </xf>
    <xf numFmtId="171" fontId="73" fillId="0" borderId="10" xfId="0" applyNumberFormat="1" applyFont="1" applyBorder="1" applyAlignment="1">
      <alignment horizontal="center" vertical="center"/>
    </xf>
    <xf numFmtId="171" fontId="74" fillId="0" borderId="10" xfId="96" applyFont="1" applyBorder="1" applyAlignment="1">
      <alignment horizontal="center" vertical="center"/>
    </xf>
    <xf numFmtId="171" fontId="75" fillId="36" borderId="10" xfId="96" applyFont="1" applyFill="1" applyBorder="1" applyAlignment="1">
      <alignment horizontal="center" vertical="center"/>
    </xf>
    <xf numFmtId="171" fontId="75" fillId="36" borderId="10" xfId="0" applyNumberFormat="1" applyFont="1" applyFill="1" applyBorder="1" applyAlignment="1">
      <alignment horizontal="center" vertical="center"/>
    </xf>
    <xf numFmtId="171" fontId="75" fillId="21" borderId="10" xfId="96" applyFont="1" applyFill="1" applyBorder="1" applyAlignment="1">
      <alignment horizontal="center" vertical="center"/>
    </xf>
    <xf numFmtId="171" fontId="75" fillId="21" borderId="10" xfId="0" applyNumberFormat="1" applyFont="1" applyFill="1" applyBorder="1" applyAlignment="1">
      <alignment horizontal="center" vertical="center"/>
    </xf>
    <xf numFmtId="171" fontId="75" fillId="0" borderId="10" xfId="0" applyNumberFormat="1" applyFont="1" applyBorder="1" applyAlignment="1">
      <alignment horizontal="center" vertical="center"/>
    </xf>
    <xf numFmtId="171" fontId="74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71" fontId="11" fillId="0" borderId="10" xfId="96" applyFont="1" applyBorder="1" applyAlignment="1">
      <alignment horizontal="center" vertical="center"/>
    </xf>
    <xf numFmtId="171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left" vertical="center" wrapText="1"/>
    </xf>
    <xf numFmtId="171" fontId="11" fillId="38" borderId="10" xfId="96" applyFont="1" applyFill="1" applyBorder="1" applyAlignment="1">
      <alignment horizontal="center" vertical="center"/>
    </xf>
    <xf numFmtId="0" fontId="73" fillId="38" borderId="10" xfId="0" applyFont="1" applyFill="1" applyBorder="1" applyAlignment="1">
      <alignment horizontal="center" vertical="center"/>
    </xf>
    <xf numFmtId="171" fontId="73" fillId="38" borderId="10" xfId="96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 wrapText="1"/>
    </xf>
    <xf numFmtId="0" fontId="73" fillId="38" borderId="10" xfId="0" applyFont="1" applyFill="1" applyBorder="1" applyAlignment="1">
      <alignment horizontal="center" vertical="center" wrapText="1"/>
    </xf>
    <xf numFmtId="171" fontId="12" fillId="0" borderId="10" xfId="96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171" fontId="14" fillId="36" borderId="10" xfId="96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21" borderId="10" xfId="0" applyFont="1" applyFill="1" applyBorder="1" applyAlignment="1">
      <alignment horizontal="center" vertical="center"/>
    </xf>
    <xf numFmtId="171" fontId="14" fillId="21" borderId="10" xfId="96" applyFont="1" applyFill="1" applyBorder="1" applyAlignment="1">
      <alignment horizontal="center" vertical="center"/>
    </xf>
    <xf numFmtId="0" fontId="15" fillId="21" borderId="10" xfId="0" applyFont="1" applyFill="1" applyBorder="1" applyAlignment="1">
      <alignment horizontal="center" vertical="center"/>
    </xf>
    <xf numFmtId="0" fontId="16" fillId="21" borderId="10" xfId="0" applyFont="1" applyFill="1" applyBorder="1" applyAlignment="1">
      <alignment horizontal="center" vertical="center"/>
    </xf>
    <xf numFmtId="0" fontId="16" fillId="21" borderId="10" xfId="0" applyFont="1" applyFill="1" applyBorder="1" applyAlignment="1">
      <alignment horizontal="left" vertical="center" wrapText="1"/>
    </xf>
    <xf numFmtId="0" fontId="16" fillId="21" borderId="10" xfId="0" applyFont="1" applyFill="1" applyBorder="1" applyAlignment="1">
      <alignment horizontal="center" vertical="center" wrapText="1"/>
    </xf>
    <xf numFmtId="171" fontId="16" fillId="21" borderId="10" xfId="96" applyFont="1" applyFill="1" applyBorder="1" applyAlignment="1">
      <alignment horizontal="center" vertical="center"/>
    </xf>
    <xf numFmtId="171" fontId="17" fillId="21" borderId="10" xfId="96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/>
    </xf>
    <xf numFmtId="171" fontId="18" fillId="39" borderId="10" xfId="96" applyFont="1" applyFill="1" applyBorder="1" applyAlignment="1">
      <alignment horizontal="center" vertical="center"/>
    </xf>
    <xf numFmtId="0" fontId="13" fillId="39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vertical="center" wrapText="1"/>
    </xf>
    <xf numFmtId="0" fontId="18" fillId="36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171" fontId="18" fillId="36" borderId="10" xfId="96" applyFont="1" applyFill="1" applyBorder="1" applyAlignment="1">
      <alignment horizontal="center" vertical="center"/>
    </xf>
    <xf numFmtId="171" fontId="11" fillId="38" borderId="10" xfId="96" applyFont="1" applyFill="1" applyBorder="1" applyAlignment="1">
      <alignment horizontal="center" vertical="center" wrapText="1"/>
    </xf>
    <xf numFmtId="171" fontId="11" fillId="0" borderId="10" xfId="96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71" fontId="6" fillId="36" borderId="11" xfId="96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center" vertical="center" wrapText="1"/>
    </xf>
    <xf numFmtId="171" fontId="11" fillId="16" borderId="10" xfId="96" applyFont="1" applyFill="1" applyBorder="1" applyAlignment="1">
      <alignment horizontal="center" vertical="center"/>
    </xf>
    <xf numFmtId="171" fontId="11" fillId="16" borderId="10" xfId="96" applyFont="1" applyFill="1" applyBorder="1" applyAlignment="1">
      <alignment horizontal="center" vertical="center" wrapText="1"/>
    </xf>
    <xf numFmtId="171" fontId="11" fillId="16" borderId="10" xfId="0" applyNumberFormat="1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left" vertical="center" wrapText="1"/>
    </xf>
    <xf numFmtId="171" fontId="11" fillId="40" borderId="10" xfId="0" applyNumberFormat="1" applyFont="1" applyFill="1" applyBorder="1" applyAlignment="1">
      <alignment horizontal="center" vertical="center"/>
    </xf>
    <xf numFmtId="0" fontId="73" fillId="16" borderId="10" xfId="0" applyFont="1" applyFill="1" applyBorder="1" applyAlignment="1">
      <alignment horizontal="center" vertical="center" wrapText="1"/>
    </xf>
    <xf numFmtId="171" fontId="11" fillId="16" borderId="10" xfId="96" applyFont="1" applyFill="1" applyBorder="1" applyAlignment="1">
      <alignment horizontal="center" wrapText="1"/>
    </xf>
    <xf numFmtId="171" fontId="11" fillId="16" borderId="11" xfId="96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171" fontId="6" fillId="36" borderId="13" xfId="96" applyFont="1" applyFill="1" applyBorder="1" applyAlignment="1">
      <alignment horizontal="center" vertical="center" wrapText="1"/>
    </xf>
    <xf numFmtId="0" fontId="11" fillId="16" borderId="11" xfId="0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left" vertical="center" wrapText="1"/>
    </xf>
    <xf numFmtId="171" fontId="11" fillId="16" borderId="11" xfId="96" applyFont="1" applyFill="1" applyBorder="1" applyAlignment="1">
      <alignment horizontal="center" vertical="center" wrapText="1"/>
    </xf>
    <xf numFmtId="171" fontId="11" fillId="16" borderId="1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1" fillId="41" borderId="10" xfId="0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171" fontId="11" fillId="41" borderId="10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/>
    </xf>
    <xf numFmtId="171" fontId="11" fillId="16" borderId="11" xfId="96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171" fontId="73" fillId="38" borderId="11" xfId="96" applyFont="1" applyFill="1" applyBorder="1" applyAlignment="1">
      <alignment horizontal="center" vertical="center"/>
    </xf>
    <xf numFmtId="171" fontId="73" fillId="38" borderId="13" xfId="96" applyFont="1" applyFill="1" applyBorder="1" applyAlignment="1">
      <alignment horizontal="center" vertical="center"/>
    </xf>
    <xf numFmtId="0" fontId="18" fillId="36" borderId="10" xfId="0" applyFont="1" applyFill="1" applyBorder="1" applyAlignment="1">
      <alignment horizontal="center" vertical="center"/>
    </xf>
    <xf numFmtId="0" fontId="18" fillId="21" borderId="10" xfId="0" applyFont="1" applyFill="1" applyBorder="1" applyAlignment="1">
      <alignment horizontal="center" vertical="center"/>
    </xf>
    <xf numFmtId="171" fontId="18" fillId="21" borderId="10" xfId="0" applyNumberFormat="1" applyFont="1" applyFill="1" applyBorder="1" applyAlignment="1">
      <alignment horizontal="center" vertical="center"/>
    </xf>
    <xf numFmtId="171" fontId="8" fillId="0" borderId="0" xfId="96" applyFont="1" applyAlignment="1">
      <alignment horizontal="center"/>
    </xf>
    <xf numFmtId="171" fontId="5" fillId="0" borderId="0" xfId="96" applyFont="1" applyAlignment="1">
      <alignment wrapText="1"/>
    </xf>
    <xf numFmtId="171" fontId="8" fillId="0" borderId="0" xfId="0" applyNumberFormat="1" applyFont="1" applyAlignment="1">
      <alignment/>
    </xf>
    <xf numFmtId="171" fontId="73" fillId="16" borderId="10" xfId="96" applyFont="1" applyFill="1" applyBorder="1" applyAlignment="1">
      <alignment horizontal="center" vertical="center"/>
    </xf>
    <xf numFmtId="171" fontId="73" fillId="16" borderId="11" xfId="96" applyFont="1" applyFill="1" applyBorder="1" applyAlignment="1">
      <alignment horizontal="center" vertical="center"/>
    </xf>
    <xf numFmtId="171" fontId="73" fillId="16" borderId="12" xfId="96" applyFont="1" applyFill="1" applyBorder="1" applyAlignment="1">
      <alignment horizontal="center" vertical="center"/>
    </xf>
    <xf numFmtId="171" fontId="76" fillId="0" borderId="0" xfId="0" applyNumberFormat="1" applyFont="1" applyAlignment="1">
      <alignment/>
    </xf>
    <xf numFmtId="171" fontId="19" fillId="0" borderId="10" xfId="0" applyNumberFormat="1" applyFont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0" fontId="73" fillId="16" borderId="10" xfId="0" applyFont="1" applyFill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171" fontId="11" fillId="16" borderId="11" xfId="96" applyFont="1" applyFill="1" applyBorder="1" applyAlignment="1">
      <alignment horizontal="center" vertical="center" wrapText="1"/>
    </xf>
    <xf numFmtId="171" fontId="73" fillId="38" borderId="12" xfId="96" applyFont="1" applyFill="1" applyBorder="1" applyAlignment="1">
      <alignment horizontal="center" vertical="center"/>
    </xf>
    <xf numFmtId="171" fontId="73" fillId="16" borderId="11" xfId="0" applyNumberFormat="1" applyFont="1" applyFill="1" applyBorder="1" applyAlignment="1">
      <alignment horizontal="center" vertical="center"/>
    </xf>
    <xf numFmtId="0" fontId="73" fillId="16" borderId="11" xfId="0" applyFont="1" applyFill="1" applyBorder="1" applyAlignment="1">
      <alignment horizontal="left" vertical="center" wrapText="1"/>
    </xf>
    <xf numFmtId="171" fontId="73" fillId="16" borderId="11" xfId="96" applyFont="1" applyFill="1" applyBorder="1" applyAlignment="1">
      <alignment horizontal="center" vertical="center" wrapText="1"/>
    </xf>
    <xf numFmtId="171" fontId="73" fillId="16" borderId="10" xfId="96" applyFont="1" applyFill="1" applyBorder="1" applyAlignment="1">
      <alignment horizontal="center" vertical="center" wrapText="1"/>
    </xf>
    <xf numFmtId="171" fontId="73" fillId="16" borderId="10" xfId="0" applyNumberFormat="1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71" fontId="73" fillId="16" borderId="14" xfId="0" applyNumberFormat="1" applyFont="1" applyFill="1" applyBorder="1" applyAlignment="1">
      <alignment horizontal="center" vertical="center"/>
    </xf>
    <xf numFmtId="171" fontId="73" fillId="16" borderId="15" xfId="0" applyNumberFormat="1" applyFont="1" applyFill="1" applyBorder="1" applyAlignment="1">
      <alignment horizontal="center" vertical="center"/>
    </xf>
    <xf numFmtId="171" fontId="73" fillId="16" borderId="16" xfId="0" applyNumberFormat="1" applyFont="1" applyFill="1" applyBorder="1" applyAlignment="1">
      <alignment horizontal="center" vertical="center"/>
    </xf>
    <xf numFmtId="171" fontId="2" fillId="0" borderId="0" xfId="96" applyFont="1" applyAlignment="1">
      <alignment horizontal="center"/>
    </xf>
    <xf numFmtId="0" fontId="11" fillId="41" borderId="10" xfId="0" applyFont="1" applyFill="1" applyBorder="1" applyAlignment="1">
      <alignment horizontal="left" vertical="center" wrapText="1"/>
    </xf>
    <xf numFmtId="171" fontId="11" fillId="41" borderId="10" xfId="96" applyFont="1" applyFill="1" applyBorder="1" applyAlignment="1">
      <alignment horizontal="center" vertical="center"/>
    </xf>
    <xf numFmtId="171" fontId="11" fillId="41" borderId="10" xfId="96" applyFont="1" applyFill="1" applyBorder="1" applyAlignment="1">
      <alignment vertical="center" wrapText="1"/>
    </xf>
    <xf numFmtId="171" fontId="11" fillId="41" borderId="10" xfId="0" applyNumberFormat="1" applyFont="1" applyFill="1" applyBorder="1" applyAlignment="1">
      <alignment horizontal="center" vertical="center"/>
    </xf>
    <xf numFmtId="0" fontId="11" fillId="41" borderId="0" xfId="0" applyFont="1" applyFill="1" applyAlignment="1">
      <alignment horizontal="center" vertical="center" wrapText="1"/>
    </xf>
    <xf numFmtId="0" fontId="11" fillId="41" borderId="0" xfId="0" applyFont="1" applyFill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center" vertical="center"/>
    </xf>
    <xf numFmtId="171" fontId="11" fillId="0" borderId="15" xfId="0" applyNumberFormat="1" applyFont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/>
    </xf>
    <xf numFmtId="171" fontId="77" fillId="38" borderId="10" xfId="96" applyFont="1" applyFill="1" applyBorder="1" applyAlignment="1">
      <alignment horizontal="center" vertical="center" wrapText="1"/>
    </xf>
    <xf numFmtId="171" fontId="73" fillId="38" borderId="10" xfId="96" applyFont="1" applyFill="1" applyBorder="1" applyAlignment="1">
      <alignment horizontal="center" vertical="center" wrapText="1"/>
    </xf>
    <xf numFmtId="0" fontId="17" fillId="16" borderId="16" xfId="0" applyFont="1" applyFill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78" fillId="38" borderId="10" xfId="0" applyFont="1" applyFill="1" applyBorder="1" applyAlignment="1">
      <alignment horizontal="center" vertical="center"/>
    </xf>
    <xf numFmtId="171" fontId="79" fillId="16" borderId="10" xfId="96" applyFont="1" applyFill="1" applyBorder="1" applyAlignment="1">
      <alignment horizontal="center" vertical="center"/>
    </xf>
    <xf numFmtId="171" fontId="73" fillId="38" borderId="13" xfId="96" applyFont="1" applyFill="1" applyBorder="1" applyAlignment="1">
      <alignment horizontal="center" vertical="center"/>
    </xf>
    <xf numFmtId="171" fontId="73" fillId="38" borderId="13" xfId="96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171" fontId="78" fillId="16" borderId="10" xfId="0" applyNumberFormat="1" applyFont="1" applyFill="1" applyBorder="1" applyAlignment="1">
      <alignment horizontal="center" vertical="center"/>
    </xf>
    <xf numFmtId="171" fontId="73" fillId="38" borderId="13" xfId="96" applyFont="1" applyFill="1" applyBorder="1" applyAlignment="1">
      <alignment horizontal="center" vertical="center"/>
    </xf>
    <xf numFmtId="171" fontId="80" fillId="38" borderId="10" xfId="96" applyFont="1" applyFill="1" applyBorder="1" applyAlignment="1">
      <alignment vertical="center"/>
    </xf>
    <xf numFmtId="171" fontId="81" fillId="38" borderId="10" xfId="96" applyFont="1" applyFill="1" applyBorder="1" applyAlignment="1">
      <alignment horizontal="center" vertical="center"/>
    </xf>
    <xf numFmtId="171" fontId="81" fillId="38" borderId="11" xfId="96" applyFont="1" applyFill="1" applyBorder="1" applyAlignment="1">
      <alignment vertical="center"/>
    </xf>
    <xf numFmtId="171" fontId="11" fillId="16" borderId="10" xfId="0" applyNumberFormat="1" applyFont="1" applyFill="1" applyBorder="1" applyAlignment="1">
      <alignment vertical="center"/>
    </xf>
    <xf numFmtId="171" fontId="11" fillId="0" borderId="10" xfId="0" applyNumberFormat="1" applyFont="1" applyBorder="1" applyAlignment="1">
      <alignment vertical="center"/>
    </xf>
    <xf numFmtId="0" fontId="3" fillId="20" borderId="0" xfId="0" applyFont="1" applyFill="1" applyBorder="1" applyAlignment="1">
      <alignment horizontal="right" vertical="center" wrapText="1"/>
    </xf>
    <xf numFmtId="171" fontId="18" fillId="39" borderId="10" xfId="0" applyNumberFormat="1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171" fontId="73" fillId="16" borderId="12" xfId="96" applyFont="1" applyFill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2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171" fontId="11" fillId="16" borderId="11" xfId="96" applyFont="1" applyFill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1" xfId="96" applyFont="1" applyFill="1" applyBorder="1" applyAlignment="1">
      <alignment horizontal="center" vertical="center" wrapText="1"/>
    </xf>
    <xf numFmtId="171" fontId="11" fillId="16" borderId="11" xfId="0" applyNumberFormat="1" applyFont="1" applyFill="1" applyBorder="1" applyAlignment="1">
      <alignment horizontal="center" vertical="center"/>
    </xf>
    <xf numFmtId="171" fontId="73" fillId="16" borderId="11" xfId="96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1" fontId="73" fillId="38" borderId="13" xfId="96" applyFont="1" applyFill="1" applyBorder="1" applyAlignment="1">
      <alignment horizontal="center" vertical="center"/>
    </xf>
    <xf numFmtId="171" fontId="73" fillId="16" borderId="12" xfId="96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left" vertical="center" wrapText="1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171" fontId="11" fillId="16" borderId="11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/>
    </xf>
    <xf numFmtId="171" fontId="11" fillId="16" borderId="11" xfId="96" applyFont="1" applyFill="1" applyBorder="1" applyAlignment="1">
      <alignment horizontal="center" wrapText="1"/>
    </xf>
    <xf numFmtId="179" fontId="78" fillId="16" borderId="10" xfId="0" applyNumberFormat="1" applyFont="1" applyFill="1" applyBorder="1" applyAlignment="1">
      <alignment horizontal="center" vertical="center"/>
    </xf>
    <xf numFmtId="179" fontId="14" fillId="21" borderId="10" xfId="0" applyNumberFormat="1" applyFont="1" applyFill="1" applyBorder="1" applyAlignment="1">
      <alignment horizontal="center" vertical="center"/>
    </xf>
    <xf numFmtId="4" fontId="78" fillId="38" borderId="10" xfId="0" applyNumberFormat="1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/>
    </xf>
    <xf numFmtId="171" fontId="82" fillId="5" borderId="10" xfId="98" applyFont="1" applyFill="1" applyBorder="1" applyAlignment="1">
      <alignment vertical="center"/>
    </xf>
    <xf numFmtId="171" fontId="82" fillId="5" borderId="10" xfId="98" applyFont="1" applyFill="1" applyBorder="1" applyAlignment="1">
      <alignment/>
    </xf>
    <xf numFmtId="171" fontId="83" fillId="0" borderId="0" xfId="96" applyFont="1" applyAlignment="1">
      <alignment horizontal="center"/>
    </xf>
    <xf numFmtId="171" fontId="0" fillId="0" borderId="15" xfId="0" applyNumberFormat="1" applyBorder="1" applyAlignment="1">
      <alignment horizontal="center" vertical="center"/>
    </xf>
    <xf numFmtId="171" fontId="11" fillId="0" borderId="11" xfId="0" applyNumberFormat="1" applyFont="1" applyBorder="1" applyAlignment="1">
      <alignment vertical="center"/>
    </xf>
    <xf numFmtId="171" fontId="11" fillId="0" borderId="13" xfId="0" applyNumberFormat="1" applyFont="1" applyBorder="1" applyAlignment="1">
      <alignment vertical="center"/>
    </xf>
    <xf numFmtId="0" fontId="11" fillId="16" borderId="11" xfId="0" applyFont="1" applyFill="1" applyBorder="1" applyAlignment="1">
      <alignment horizontal="center" vertical="center"/>
    </xf>
    <xf numFmtId="0" fontId="11" fillId="16" borderId="13" xfId="0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center" vertical="center" wrapText="1"/>
    </xf>
    <xf numFmtId="0" fontId="11" fillId="16" borderId="13" xfId="0" applyFont="1" applyFill="1" applyBorder="1" applyAlignment="1">
      <alignment horizontal="center" vertical="center" wrapText="1"/>
    </xf>
    <xf numFmtId="171" fontId="11" fillId="16" borderId="11" xfId="96" applyFont="1" applyFill="1" applyBorder="1" applyAlignment="1">
      <alignment horizontal="center" vertical="center"/>
    </xf>
    <xf numFmtId="171" fontId="11" fillId="16" borderId="13" xfId="96" applyFont="1" applyFill="1" applyBorder="1" applyAlignment="1">
      <alignment horizontal="center" vertical="center"/>
    </xf>
    <xf numFmtId="0" fontId="11" fillId="38" borderId="17" xfId="0" applyFont="1" applyFill="1" applyBorder="1" applyAlignment="1">
      <alignment horizontal="center" vertical="center"/>
    </xf>
    <xf numFmtId="0" fontId="11" fillId="38" borderId="18" xfId="0" applyFont="1" applyFill="1" applyBorder="1" applyAlignment="1">
      <alignment horizontal="center" vertical="center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17" fillId="16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71" fontId="73" fillId="38" borderId="11" xfId="96" applyFont="1" applyFill="1" applyBorder="1" applyAlignment="1">
      <alignment horizontal="center" vertical="center"/>
    </xf>
    <xf numFmtId="171" fontId="73" fillId="38" borderId="13" xfId="96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1" fillId="38" borderId="12" xfId="0" applyFont="1" applyFill="1" applyBorder="1" applyAlignment="1">
      <alignment horizontal="center" vertical="center"/>
    </xf>
    <xf numFmtId="171" fontId="11" fillId="38" borderId="11" xfId="96" applyFont="1" applyFill="1" applyBorder="1" applyAlignment="1">
      <alignment horizontal="center" vertical="center"/>
    </xf>
    <xf numFmtId="171" fontId="73" fillId="38" borderId="12" xfId="96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 wrapText="1"/>
    </xf>
    <xf numFmtId="171" fontId="81" fillId="38" borderId="11" xfId="96" applyFont="1" applyFill="1" applyBorder="1" applyAlignment="1">
      <alignment horizontal="center" vertical="center"/>
    </xf>
    <xf numFmtId="171" fontId="81" fillId="38" borderId="13" xfId="96" applyFont="1" applyFill="1" applyBorder="1" applyAlignment="1">
      <alignment horizontal="center" vertical="center"/>
    </xf>
    <xf numFmtId="0" fontId="11" fillId="38" borderId="19" xfId="0" applyFont="1" applyFill="1" applyBorder="1" applyAlignment="1">
      <alignment horizontal="center" vertical="center"/>
    </xf>
    <xf numFmtId="0" fontId="11" fillId="38" borderId="20" xfId="0" applyFont="1" applyFill="1" applyBorder="1" applyAlignment="1">
      <alignment horizontal="center" vertical="center"/>
    </xf>
    <xf numFmtId="0" fontId="11" fillId="38" borderId="21" xfId="0" applyFont="1" applyFill="1" applyBorder="1" applyAlignment="1">
      <alignment horizontal="center" vertical="center"/>
    </xf>
    <xf numFmtId="0" fontId="11" fillId="38" borderId="22" xfId="0" applyFont="1" applyFill="1" applyBorder="1" applyAlignment="1">
      <alignment horizontal="center" vertical="center"/>
    </xf>
    <xf numFmtId="0" fontId="18" fillId="36" borderId="15" xfId="0" applyFont="1" applyFill="1" applyBorder="1" applyAlignment="1">
      <alignment horizontal="left" vertical="center" wrapText="1"/>
    </xf>
    <xf numFmtId="0" fontId="18" fillId="36" borderId="16" xfId="0" applyFont="1" applyFill="1" applyBorder="1" applyAlignment="1">
      <alignment horizontal="left" vertical="center" wrapText="1"/>
    </xf>
    <xf numFmtId="171" fontId="6" fillId="36" borderId="10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left" vertical="center" wrapText="1"/>
    </xf>
    <xf numFmtId="0" fontId="10" fillId="37" borderId="0" xfId="88" applyFont="1" applyFill="1" applyAlignment="1">
      <alignment horizontal="center" wrapText="1"/>
      <protection/>
    </xf>
    <xf numFmtId="0" fontId="17" fillId="21" borderId="14" xfId="0" applyFont="1" applyFill="1" applyBorder="1" applyAlignment="1">
      <alignment horizontal="center" vertical="center"/>
    </xf>
    <xf numFmtId="0" fontId="17" fillId="21" borderId="15" xfId="0" applyFont="1" applyFill="1" applyBorder="1" applyAlignment="1">
      <alignment horizontal="center" vertical="center"/>
    </xf>
    <xf numFmtId="0" fontId="17" fillId="21" borderId="16" xfId="0" applyFont="1" applyFill="1" applyBorder="1" applyAlignment="1">
      <alignment horizontal="center" vertical="center"/>
    </xf>
    <xf numFmtId="0" fontId="11" fillId="16" borderId="12" xfId="0" applyFont="1" applyFill="1" applyBorder="1" applyAlignment="1">
      <alignment horizontal="center" vertical="center"/>
    </xf>
    <xf numFmtId="171" fontId="6" fillId="36" borderId="11" xfId="96" applyFont="1" applyFill="1" applyBorder="1" applyAlignment="1">
      <alignment horizontal="center" vertical="center" wrapText="1"/>
    </xf>
    <xf numFmtId="171" fontId="6" fillId="36" borderId="13" xfId="96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1" fontId="6" fillId="36" borderId="11" xfId="9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1" fontId="11" fillId="38" borderId="11" xfId="96" applyFont="1" applyFill="1" applyBorder="1" applyAlignment="1">
      <alignment horizontal="center" vertical="center" wrapText="1"/>
    </xf>
    <xf numFmtId="171" fontId="11" fillId="38" borderId="12" xfId="96" applyFont="1" applyFill="1" applyBorder="1" applyAlignment="1">
      <alignment horizontal="center" vertical="center" wrapText="1"/>
    </xf>
    <xf numFmtId="171" fontId="11" fillId="38" borderId="13" xfId="96" applyFont="1" applyFill="1" applyBorder="1" applyAlignment="1">
      <alignment horizontal="center" vertical="center" wrapText="1"/>
    </xf>
    <xf numFmtId="171" fontId="11" fillId="16" borderId="11" xfId="96" applyFont="1" applyFill="1" applyBorder="1" applyAlignment="1">
      <alignment horizontal="center" vertical="center" wrapText="1"/>
    </xf>
    <xf numFmtId="171" fontId="11" fillId="16" borderId="12" xfId="96" applyFont="1" applyFill="1" applyBorder="1" applyAlignment="1">
      <alignment horizontal="center" vertical="center" wrapText="1"/>
    </xf>
    <xf numFmtId="171" fontId="11" fillId="0" borderId="11" xfId="0" applyNumberFormat="1" applyFont="1" applyBorder="1" applyAlignment="1">
      <alignment horizontal="center" vertical="center"/>
    </xf>
    <xf numFmtId="171" fontId="11" fillId="0" borderId="12" xfId="0" applyNumberFormat="1" applyFont="1" applyBorder="1" applyAlignment="1">
      <alignment horizontal="center" vertical="center"/>
    </xf>
    <xf numFmtId="171" fontId="11" fillId="0" borderId="13" xfId="0" applyNumberFormat="1" applyFont="1" applyBorder="1" applyAlignment="1">
      <alignment horizontal="center" vertical="center"/>
    </xf>
    <xf numFmtId="171" fontId="11" fillId="0" borderId="14" xfId="0" applyNumberFormat="1" applyFont="1" applyBorder="1" applyAlignment="1">
      <alignment horizontal="center" vertical="center"/>
    </xf>
    <xf numFmtId="171" fontId="11" fillId="0" borderId="15" xfId="0" applyNumberFormat="1" applyFont="1" applyBorder="1" applyAlignment="1">
      <alignment horizontal="center" vertical="center"/>
    </xf>
    <xf numFmtId="171" fontId="11" fillId="0" borderId="16" xfId="0" applyNumberFormat="1" applyFont="1" applyBorder="1" applyAlignment="1">
      <alignment horizontal="center" vertical="center"/>
    </xf>
    <xf numFmtId="171" fontId="11" fillId="16" borderId="14" xfId="0" applyNumberFormat="1" applyFont="1" applyFill="1" applyBorder="1" applyAlignment="1">
      <alignment horizontal="center" vertical="center"/>
    </xf>
    <xf numFmtId="171" fontId="11" fillId="16" borderId="16" xfId="0" applyNumberFormat="1" applyFont="1" applyFill="1" applyBorder="1" applyAlignment="1">
      <alignment horizontal="center" vertical="center"/>
    </xf>
    <xf numFmtId="171" fontId="11" fillId="16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1" fontId="11" fillId="16" borderId="11" xfId="0" applyNumberFormat="1" applyFont="1" applyFill="1" applyBorder="1" applyAlignment="1">
      <alignment horizontal="center" vertical="center"/>
    </xf>
    <xf numFmtId="171" fontId="11" fillId="16" borderId="12" xfId="0" applyNumberFormat="1" applyFont="1" applyFill="1" applyBorder="1" applyAlignment="1">
      <alignment horizontal="center" vertical="center"/>
    </xf>
    <xf numFmtId="171" fontId="11" fillId="16" borderId="13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1" fontId="81" fillId="38" borderId="12" xfId="96" applyFont="1" applyFill="1" applyBorder="1" applyAlignment="1">
      <alignment horizontal="center" vertical="center"/>
    </xf>
    <xf numFmtId="171" fontId="73" fillId="16" borderId="11" xfId="96" applyFont="1" applyFill="1" applyBorder="1" applyAlignment="1">
      <alignment horizontal="center" vertical="center"/>
    </xf>
    <xf numFmtId="171" fontId="73" fillId="16" borderId="12" xfId="96" applyFont="1" applyFill="1" applyBorder="1" applyAlignment="1">
      <alignment horizontal="center" vertical="center"/>
    </xf>
    <xf numFmtId="171" fontId="73" fillId="16" borderId="13" xfId="96" applyFont="1" applyFill="1" applyBorder="1" applyAlignment="1">
      <alignment horizontal="center" vertical="center"/>
    </xf>
    <xf numFmtId="0" fontId="11" fillId="16" borderId="11" xfId="0" applyFont="1" applyFill="1" applyBorder="1" applyAlignment="1">
      <alignment horizontal="left" vertical="center"/>
    </xf>
    <xf numFmtId="0" fontId="11" fillId="16" borderId="12" xfId="0" applyFont="1" applyFill="1" applyBorder="1" applyAlignment="1">
      <alignment horizontal="left" vertical="center"/>
    </xf>
    <xf numFmtId="0" fontId="11" fillId="16" borderId="13" xfId="0" applyFont="1" applyFill="1" applyBorder="1" applyAlignment="1">
      <alignment horizontal="left" vertical="center"/>
    </xf>
    <xf numFmtId="0" fontId="11" fillId="16" borderId="11" xfId="0" applyFont="1" applyFill="1" applyBorder="1" applyAlignment="1">
      <alignment horizontal="left" vertical="center" wrapText="1"/>
    </xf>
    <xf numFmtId="0" fontId="11" fillId="16" borderId="12" xfId="0" applyFont="1" applyFill="1" applyBorder="1" applyAlignment="1">
      <alignment horizontal="left" vertical="center" wrapText="1"/>
    </xf>
    <xf numFmtId="0" fontId="11" fillId="38" borderId="11" xfId="0" applyFont="1" applyFill="1" applyBorder="1" applyAlignment="1">
      <alignment horizontal="left" vertical="center" wrapText="1"/>
    </xf>
    <xf numFmtId="0" fontId="11" fillId="38" borderId="12" xfId="0" applyFont="1" applyFill="1" applyBorder="1" applyAlignment="1">
      <alignment horizontal="left" vertical="center" wrapText="1"/>
    </xf>
    <xf numFmtId="0" fontId="11" fillId="38" borderId="13" xfId="0" applyFont="1" applyFill="1" applyBorder="1" applyAlignment="1">
      <alignment horizontal="left" vertical="center" wrapText="1"/>
    </xf>
    <xf numFmtId="0" fontId="81" fillId="38" borderId="11" xfId="0" applyFont="1" applyFill="1" applyBorder="1" applyAlignment="1">
      <alignment horizontal="center" vertical="center" wrapText="1"/>
    </xf>
    <xf numFmtId="0" fontId="81" fillId="38" borderId="13" xfId="0" applyFont="1" applyFill="1" applyBorder="1" applyAlignment="1">
      <alignment horizontal="center" vertical="center" wrapText="1"/>
    </xf>
    <xf numFmtId="171" fontId="73" fillId="16" borderId="11" xfId="0" applyNumberFormat="1" applyFont="1" applyFill="1" applyBorder="1" applyAlignment="1">
      <alignment horizontal="center" vertical="center"/>
    </xf>
    <xf numFmtId="171" fontId="73" fillId="16" borderId="12" xfId="0" applyNumberFormat="1" applyFont="1" applyFill="1" applyBorder="1" applyAlignment="1">
      <alignment horizontal="center" vertical="center"/>
    </xf>
    <xf numFmtId="171" fontId="73" fillId="16" borderId="13" xfId="0" applyNumberFormat="1" applyFont="1" applyFill="1" applyBorder="1" applyAlignment="1">
      <alignment horizontal="center" vertical="center"/>
    </xf>
    <xf numFmtId="0" fontId="0" fillId="38" borderId="11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0" xfId="34"/>
    <cellStyle name="S1" xfId="35"/>
    <cellStyle name="S10" xfId="36"/>
    <cellStyle name="S11" xfId="37"/>
    <cellStyle name="S12" xfId="38"/>
    <cellStyle name="S13" xfId="39"/>
    <cellStyle name="S14" xfId="40"/>
    <cellStyle name="S15" xfId="41"/>
    <cellStyle name="S18" xfId="42"/>
    <cellStyle name="S19" xfId="43"/>
    <cellStyle name="S2" xfId="44"/>
    <cellStyle name="S20" xfId="45"/>
    <cellStyle name="S21" xfId="46"/>
    <cellStyle name="S22" xfId="47"/>
    <cellStyle name="S23" xfId="48"/>
    <cellStyle name="S24" xfId="49"/>
    <cellStyle name="S26" xfId="50"/>
    <cellStyle name="S27" xfId="51"/>
    <cellStyle name="S28" xfId="52"/>
    <cellStyle name="S29" xfId="53"/>
    <cellStyle name="S3" xfId="54"/>
    <cellStyle name="S30" xfId="55"/>
    <cellStyle name="S31" xfId="56"/>
    <cellStyle name="S32" xfId="57"/>
    <cellStyle name="S35" xfId="58"/>
    <cellStyle name="S4" xfId="59"/>
    <cellStyle name="S40" xfId="60"/>
    <cellStyle name="S41" xfId="61"/>
    <cellStyle name="S42" xfId="62"/>
    <cellStyle name="S5" xfId="63"/>
    <cellStyle name="S6" xfId="64"/>
    <cellStyle name="S7" xfId="65"/>
    <cellStyle name="S9" xfId="66"/>
    <cellStyle name="Акцент1" xfId="67"/>
    <cellStyle name="Акцент2" xfId="68"/>
    <cellStyle name="Акцент3" xfId="69"/>
    <cellStyle name="Акцент4" xfId="70"/>
    <cellStyle name="Акцент5" xfId="71"/>
    <cellStyle name="Акцент6" xfId="72"/>
    <cellStyle name="Ввод " xfId="73"/>
    <cellStyle name="Вывод" xfId="74"/>
    <cellStyle name="Вычисление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Обычный 3 2 3 2" xfId="87"/>
    <cellStyle name="Обычный 3 3" xfId="88"/>
    <cellStyle name="Плохой" xfId="89"/>
    <cellStyle name="Пояснение" xfId="90"/>
    <cellStyle name="Примечание" xfId="91"/>
    <cellStyle name="Percent" xfId="92"/>
    <cellStyle name="Процентный 2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3"/>
  <sheetViews>
    <sheetView tabSelected="1" view="pageBreakPreview" zoomScale="80" zoomScaleSheetLayoutView="80" zoomScalePageLayoutView="0" workbookViewId="0" topLeftCell="A1">
      <pane xSplit="6" ySplit="19" topLeftCell="U2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P32" sqref="P32"/>
    </sheetView>
  </sheetViews>
  <sheetFormatPr defaultColWidth="9.00390625" defaultRowHeight="15" outlineLevelRow="1"/>
  <cols>
    <col min="1" max="3" width="5.140625" style="2" customWidth="1"/>
    <col min="4" max="4" width="14.140625" style="2" customWidth="1"/>
    <col min="5" max="5" width="35.7109375" style="2" customWidth="1"/>
    <col min="6" max="6" width="26.421875" style="2" hidden="1" customWidth="1"/>
    <col min="7" max="7" width="22.28125" style="8" customWidth="1"/>
    <col min="8" max="8" width="21.00390625" style="8" customWidth="1"/>
    <col min="9" max="9" width="13.421875" style="8" hidden="1" customWidth="1"/>
    <col min="10" max="10" width="27.8515625" style="6" hidden="1" customWidth="1"/>
    <col min="11" max="11" width="23.8515625" style="2" customWidth="1"/>
    <col min="12" max="12" width="20.421875" style="2" customWidth="1"/>
    <col min="13" max="13" width="16.28125" style="6" customWidth="1"/>
    <col min="14" max="14" width="24.140625" style="6" customWidth="1"/>
    <col min="15" max="15" width="16.28125" style="6" hidden="1" customWidth="1"/>
    <col min="16" max="16" width="18.7109375" style="2" customWidth="1"/>
    <col min="17" max="17" width="15.140625" style="2" customWidth="1"/>
    <col min="18" max="18" width="16.28125" style="2" customWidth="1"/>
    <col min="19" max="19" width="11.8515625" style="2" customWidth="1"/>
    <col min="20" max="20" width="12.8515625" style="2" customWidth="1"/>
    <col min="21" max="28" width="11.00390625" style="2" customWidth="1"/>
    <col min="29" max="30" width="17.28125" style="2" customWidth="1"/>
    <col min="31" max="31" width="23.421875" style="2" customWidth="1"/>
    <col min="32" max="32" width="19.421875" style="2" customWidth="1"/>
    <col min="33" max="16384" width="9.00390625" style="2" customWidth="1"/>
  </cols>
  <sheetData>
    <row r="1" spans="1:30" ht="15">
      <c r="A1" s="10"/>
      <c r="B1" s="265" t="s">
        <v>60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78"/>
      <c r="O1" s="78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ht="15">
      <c r="A3" s="265" t="s">
        <v>12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4:15" ht="15">
      <c r="D4" s="266" t="s">
        <v>120</v>
      </c>
      <c r="E4" s="266"/>
      <c r="F4" s="266"/>
      <c r="G4" s="266"/>
      <c r="H4" s="266"/>
      <c r="I4" s="266"/>
      <c r="J4" s="266"/>
      <c r="K4" s="266"/>
      <c r="M4" s="2"/>
      <c r="N4" s="2"/>
      <c r="O4" s="2"/>
    </row>
    <row r="5" spans="1:5" ht="15">
      <c r="A5" s="267" t="s">
        <v>0</v>
      </c>
      <c r="B5" s="267"/>
      <c r="C5" s="267"/>
      <c r="D5" s="267"/>
      <c r="E5" s="267"/>
    </row>
    <row r="6" spans="1:5" ht="15">
      <c r="A6" s="267"/>
      <c r="B6" s="267"/>
      <c r="C6" s="267"/>
      <c r="D6" s="267"/>
      <c r="E6" s="267"/>
    </row>
    <row r="7" spans="1:5" ht="15">
      <c r="A7" s="267"/>
      <c r="B7" s="267"/>
      <c r="C7" s="267"/>
      <c r="D7" s="267"/>
      <c r="E7" s="267"/>
    </row>
    <row r="8" spans="1:30" s="10" customFormat="1" ht="15" thickBot="1">
      <c r="A8" s="262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1:30" s="11" customFormat="1" ht="11.25">
      <c r="A9" s="268" t="s">
        <v>1</v>
      </c>
      <c r="B9" s="268"/>
      <c r="C9" s="268"/>
      <c r="D9" s="268"/>
      <c r="G9" s="12"/>
      <c r="H9" s="12"/>
      <c r="I9" s="12"/>
      <c r="J9" s="13"/>
      <c r="M9" s="29"/>
      <c r="N9" s="29"/>
      <c r="O9" s="29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s="10" customFormat="1" ht="15" thickBot="1">
      <c r="A10" s="262" t="s">
        <v>10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3"/>
      <c r="N10" s="263"/>
      <c r="O10" s="263"/>
      <c r="P10" s="263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</row>
    <row r="11" spans="1:30" ht="15">
      <c r="A11" s="264" t="s">
        <v>2</v>
      </c>
      <c r="B11" s="264"/>
      <c r="C11" s="264"/>
      <c r="D11" s="264"/>
      <c r="E11" s="264"/>
      <c r="M11" s="31"/>
      <c r="N11" s="31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10" customFormat="1" ht="15" thickBot="1">
      <c r="A12" s="262" t="s">
        <v>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3"/>
      <c r="N12" s="263"/>
      <c r="O12" s="263"/>
      <c r="P12" s="263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</row>
    <row r="13" spans="1:30" s="11" customFormat="1" ht="11.25">
      <c r="A13" s="11" t="s">
        <v>4</v>
      </c>
      <c r="G13" s="12"/>
      <c r="H13" s="12"/>
      <c r="I13" s="12"/>
      <c r="J13" s="13"/>
      <c r="M13" s="29"/>
      <c r="N13" s="29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s="10" customFormat="1" ht="15" thickBot="1">
      <c r="A14" s="262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3"/>
      <c r="N14" s="263"/>
      <c r="O14" s="263"/>
      <c r="P14" s="263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</row>
    <row r="15" spans="13:30" ht="15">
      <c r="M15" s="31"/>
      <c r="N15" s="31"/>
      <c r="O15" s="31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</row>
    <row r="16" ht="7.5" customHeight="1"/>
    <row r="17" spans="1:31" s="7" customFormat="1" ht="25.5" customHeight="1">
      <c r="A17" s="253" t="s">
        <v>34</v>
      </c>
      <c r="B17" s="253" t="s">
        <v>31</v>
      </c>
      <c r="C17" s="253" t="s">
        <v>13</v>
      </c>
      <c r="D17" s="252" t="s">
        <v>33</v>
      </c>
      <c r="E17" s="253" t="s">
        <v>36</v>
      </c>
      <c r="F17" s="253"/>
      <c r="G17" s="250" t="s">
        <v>103</v>
      </c>
      <c r="H17" s="260" t="s">
        <v>97</v>
      </c>
      <c r="I17" s="260" t="s">
        <v>80</v>
      </c>
      <c r="J17" s="250" t="s">
        <v>32</v>
      </c>
      <c r="K17" s="252" t="s">
        <v>9</v>
      </c>
      <c r="L17" s="250" t="s">
        <v>72</v>
      </c>
      <c r="M17" s="250" t="s">
        <v>73</v>
      </c>
      <c r="N17" s="80"/>
      <c r="O17" s="260" t="s">
        <v>78</v>
      </c>
      <c r="P17" s="250" t="s">
        <v>75</v>
      </c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260" t="s">
        <v>74</v>
      </c>
      <c r="AD17" s="272" t="s">
        <v>71</v>
      </c>
      <c r="AE17" s="269" t="s">
        <v>80</v>
      </c>
    </row>
    <row r="18" spans="1:31" s="7" customFormat="1" ht="46.5" customHeight="1">
      <c r="A18" s="253"/>
      <c r="B18" s="253"/>
      <c r="C18" s="253"/>
      <c r="D18" s="252"/>
      <c r="E18" s="14" t="s">
        <v>11</v>
      </c>
      <c r="F18" s="14" t="s">
        <v>5</v>
      </c>
      <c r="G18" s="250"/>
      <c r="H18" s="261"/>
      <c r="I18" s="261"/>
      <c r="J18" s="250"/>
      <c r="K18" s="252"/>
      <c r="L18" s="250"/>
      <c r="M18" s="250"/>
      <c r="N18" s="92"/>
      <c r="O18" s="261"/>
      <c r="P18" s="250"/>
      <c r="Q18" s="92" t="s">
        <v>83</v>
      </c>
      <c r="R18" s="92" t="s">
        <v>84</v>
      </c>
      <c r="S18" s="92" t="s">
        <v>85</v>
      </c>
      <c r="T18" s="92" t="s">
        <v>86</v>
      </c>
      <c r="U18" s="92" t="s">
        <v>87</v>
      </c>
      <c r="V18" s="92" t="s">
        <v>88</v>
      </c>
      <c r="W18" s="92" t="s">
        <v>89</v>
      </c>
      <c r="X18" s="92" t="s">
        <v>90</v>
      </c>
      <c r="Y18" s="92" t="s">
        <v>91</v>
      </c>
      <c r="Z18" s="92" t="s">
        <v>92</v>
      </c>
      <c r="AA18" s="92" t="s">
        <v>93</v>
      </c>
      <c r="AB18" s="92" t="s">
        <v>94</v>
      </c>
      <c r="AC18" s="271"/>
      <c r="AD18" s="273"/>
      <c r="AE18" s="270"/>
    </row>
    <row r="19" spans="1:31" s="9" customFormat="1" ht="12.75">
      <c r="A19" s="15">
        <v>1</v>
      </c>
      <c r="B19" s="15">
        <v>2</v>
      </c>
      <c r="C19" s="15">
        <v>3</v>
      </c>
      <c r="D19" s="16">
        <v>4</v>
      </c>
      <c r="E19" s="15">
        <v>5</v>
      </c>
      <c r="F19" s="15">
        <v>6</v>
      </c>
      <c r="G19" s="17">
        <v>7</v>
      </c>
      <c r="H19" s="17"/>
      <c r="I19" s="17"/>
      <c r="J19" s="17">
        <v>8</v>
      </c>
      <c r="K19" s="16">
        <v>9</v>
      </c>
      <c r="L19" s="17">
        <v>10</v>
      </c>
      <c r="M19" s="17">
        <v>11</v>
      </c>
      <c r="N19" s="17"/>
      <c r="O19" s="17"/>
      <c r="P19" s="17">
        <v>12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98"/>
    </row>
    <row r="20" spans="1:31" s="47" customFormat="1" ht="24" hidden="1" outlineLevel="1">
      <c r="A20" s="81">
        <v>925</v>
      </c>
      <c r="B20" s="81">
        <v>244</v>
      </c>
      <c r="C20" s="81">
        <v>221</v>
      </c>
      <c r="D20" s="81" t="s">
        <v>35</v>
      </c>
      <c r="E20" s="86" t="s">
        <v>29</v>
      </c>
      <c r="F20" s="81"/>
      <c r="G20" s="83"/>
      <c r="H20" s="83"/>
      <c r="I20" s="118"/>
      <c r="J20" s="84" t="s">
        <v>67</v>
      </c>
      <c r="K20" s="81" t="s">
        <v>14</v>
      </c>
      <c r="L20" s="161"/>
      <c r="M20" s="84"/>
      <c r="N20" s="84"/>
      <c r="O20" s="84"/>
      <c r="P20" s="85">
        <f>G20-L20</f>
        <v>0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46">
        <f>SUM(Q20:AB20)</f>
        <v>0</v>
      </c>
      <c r="AD20" s="46">
        <f>L20-AC20</f>
        <v>0</v>
      </c>
      <c r="AE20" s="43"/>
    </row>
    <row r="21" spans="1:31" s="5" customFormat="1" ht="24" customHeight="1" hidden="1" outlineLevel="1">
      <c r="A21" s="49">
        <v>925</v>
      </c>
      <c r="B21" s="49">
        <v>244</v>
      </c>
      <c r="C21" s="49">
        <v>221</v>
      </c>
      <c r="D21" s="49" t="s">
        <v>19</v>
      </c>
      <c r="E21" s="50" t="s">
        <v>29</v>
      </c>
      <c r="F21" s="52"/>
      <c r="G21" s="51">
        <v>9100</v>
      </c>
      <c r="H21" s="53"/>
      <c r="I21" s="51"/>
      <c r="J21" s="53"/>
      <c r="K21" s="49" t="s">
        <v>14</v>
      </c>
      <c r="L21" s="33"/>
      <c r="M21" s="34"/>
      <c r="N21" s="34"/>
      <c r="O21" s="34"/>
      <c r="P21" s="46">
        <f>G21-L21</f>
        <v>9100</v>
      </c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99"/>
    </row>
    <row r="22" spans="1:31" s="47" customFormat="1" ht="30.75" customHeight="1" hidden="1" outlineLevel="1">
      <c r="A22" s="219">
        <v>925</v>
      </c>
      <c r="B22" s="219">
        <v>244</v>
      </c>
      <c r="C22" s="219">
        <v>223</v>
      </c>
      <c r="D22" s="219" t="s">
        <v>35</v>
      </c>
      <c r="E22" s="298" t="s">
        <v>6</v>
      </c>
      <c r="F22" s="82"/>
      <c r="G22" s="223">
        <v>705100</v>
      </c>
      <c r="H22" s="83"/>
      <c r="I22" s="295">
        <v>725010</v>
      </c>
      <c r="J22" s="84" t="s">
        <v>69</v>
      </c>
      <c r="K22" s="81" t="s">
        <v>15</v>
      </c>
      <c r="L22" s="161">
        <v>705010</v>
      </c>
      <c r="M22" s="84"/>
      <c r="N22" s="84"/>
      <c r="O22" s="84"/>
      <c r="P22" s="85">
        <f>G22-L22</f>
        <v>90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46">
        <f>SUM(Q22:AB22)</f>
        <v>0</v>
      </c>
      <c r="AD22" s="46">
        <f>L22-AC22</f>
        <v>705010</v>
      </c>
      <c r="AE22" s="43"/>
    </row>
    <row r="23" spans="1:31" s="47" customFormat="1" ht="30.75" customHeight="1" hidden="1" outlineLevel="1">
      <c r="A23" s="259"/>
      <c r="B23" s="259"/>
      <c r="C23" s="259"/>
      <c r="D23" s="259"/>
      <c r="E23" s="299"/>
      <c r="F23" s="82"/>
      <c r="G23" s="251"/>
      <c r="H23" s="83"/>
      <c r="I23" s="296"/>
      <c r="J23" s="84"/>
      <c r="K23" s="81" t="s">
        <v>119</v>
      </c>
      <c r="L23" s="171">
        <f>G22-L22</f>
        <v>90</v>
      </c>
      <c r="M23" s="84"/>
      <c r="N23" s="84"/>
      <c r="O23" s="84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46"/>
      <c r="AD23" s="46"/>
      <c r="AE23" s="43"/>
    </row>
    <row r="24" spans="1:31" s="47" customFormat="1" ht="30.75" customHeight="1" hidden="1" outlineLevel="1">
      <c r="A24" s="220"/>
      <c r="B24" s="220"/>
      <c r="C24" s="220"/>
      <c r="D24" s="220"/>
      <c r="E24" s="300"/>
      <c r="F24" s="82"/>
      <c r="G24" s="224"/>
      <c r="H24" s="83"/>
      <c r="I24" s="297"/>
      <c r="J24" s="84"/>
      <c r="K24" s="81" t="s">
        <v>14</v>
      </c>
      <c r="L24" s="171"/>
      <c r="M24" s="84"/>
      <c r="N24" s="84"/>
      <c r="O24" s="84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46"/>
      <c r="AD24" s="46"/>
      <c r="AE24" s="43"/>
    </row>
    <row r="25" spans="1:31" s="47" customFormat="1" ht="43.5" customHeight="1" hidden="1" outlineLevel="1">
      <c r="A25" s="219">
        <v>925</v>
      </c>
      <c r="B25" s="219">
        <v>244</v>
      </c>
      <c r="C25" s="219">
        <v>223</v>
      </c>
      <c r="D25" s="219" t="s">
        <v>35</v>
      </c>
      <c r="E25" s="221" t="s">
        <v>37</v>
      </c>
      <c r="F25" s="82"/>
      <c r="G25" s="223">
        <v>86600</v>
      </c>
      <c r="H25" s="83"/>
      <c r="I25" s="118"/>
      <c r="J25" s="84" t="s">
        <v>68</v>
      </c>
      <c r="K25" s="81" t="s">
        <v>16</v>
      </c>
      <c r="L25" s="161">
        <v>100200</v>
      </c>
      <c r="M25" s="84"/>
      <c r="N25" s="84"/>
      <c r="O25" s="84"/>
      <c r="P25" s="85">
        <f>G25-L25</f>
        <v>-13600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46">
        <f>SUM(Q25:AB25)</f>
        <v>0</v>
      </c>
      <c r="AD25" s="46">
        <f>L25-AC25</f>
        <v>100200</v>
      </c>
      <c r="AE25" s="43"/>
    </row>
    <row r="26" spans="1:31" s="47" customFormat="1" ht="43.5" customHeight="1" hidden="1" outlineLevel="1">
      <c r="A26" s="220"/>
      <c r="B26" s="220"/>
      <c r="C26" s="220"/>
      <c r="D26" s="220"/>
      <c r="E26" s="222"/>
      <c r="F26" s="82"/>
      <c r="G26" s="224"/>
      <c r="H26" s="188"/>
      <c r="I26" s="194"/>
      <c r="J26" s="84"/>
      <c r="K26" s="81" t="s">
        <v>16</v>
      </c>
      <c r="L26" s="209">
        <f>G25-L25</f>
        <v>-13600</v>
      </c>
      <c r="M26" s="84"/>
      <c r="N26" s="84"/>
      <c r="O26" s="84"/>
      <c r="P26" s="193"/>
      <c r="Q26" s="85"/>
      <c r="R26" s="85"/>
      <c r="S26" s="85"/>
      <c r="T26" s="189"/>
      <c r="U26" s="190"/>
      <c r="V26" s="190"/>
      <c r="W26" s="190"/>
      <c r="X26" s="190"/>
      <c r="Y26" s="190"/>
      <c r="Z26" s="190"/>
      <c r="AA26" s="190"/>
      <c r="AB26" s="191"/>
      <c r="AC26" s="46"/>
      <c r="AD26" s="46"/>
      <c r="AE26" s="43"/>
    </row>
    <row r="27" spans="1:31" s="47" customFormat="1" ht="40.5" customHeight="1" hidden="1" outlineLevel="1">
      <c r="A27" s="219">
        <v>925</v>
      </c>
      <c r="B27" s="219">
        <v>244</v>
      </c>
      <c r="C27" s="219">
        <v>223</v>
      </c>
      <c r="D27" s="219" t="s">
        <v>35</v>
      </c>
      <c r="E27" s="219" t="s">
        <v>38</v>
      </c>
      <c r="F27" s="81"/>
      <c r="G27" s="219">
        <v>579700</v>
      </c>
      <c r="H27" s="81"/>
      <c r="I27" s="81"/>
      <c r="J27" s="81" t="s">
        <v>68</v>
      </c>
      <c r="K27" s="81" t="s">
        <v>16</v>
      </c>
      <c r="L27" s="81">
        <v>400000</v>
      </c>
      <c r="M27" s="81"/>
      <c r="N27" s="81"/>
      <c r="O27" s="81"/>
      <c r="P27" s="81">
        <f>G27-L27-L28</f>
        <v>0</v>
      </c>
      <c r="Q27" s="46"/>
      <c r="R27" s="46"/>
      <c r="S27" s="46"/>
      <c r="T27" s="282"/>
      <c r="U27" s="289"/>
      <c r="V27" s="289"/>
      <c r="W27" s="289"/>
      <c r="X27" s="289"/>
      <c r="Y27" s="289"/>
      <c r="Z27" s="289"/>
      <c r="AA27" s="289"/>
      <c r="AB27" s="288"/>
      <c r="AC27" s="46">
        <f aca="true" t="shared" si="0" ref="AC27:AC87">SUM(Q27:AB27)</f>
        <v>0</v>
      </c>
      <c r="AD27" s="46">
        <f>L27-AC27</f>
        <v>400000</v>
      </c>
      <c r="AE27" s="48" t="s">
        <v>96</v>
      </c>
    </row>
    <row r="28" spans="1:31" s="47" customFormat="1" ht="27" customHeight="1" hidden="1" outlineLevel="1">
      <c r="A28" s="220"/>
      <c r="B28" s="220"/>
      <c r="C28" s="220"/>
      <c r="D28" s="220"/>
      <c r="E28" s="220"/>
      <c r="F28" s="81"/>
      <c r="G28" s="220"/>
      <c r="H28" s="81"/>
      <c r="I28" s="81"/>
      <c r="J28" s="81" t="s">
        <v>68</v>
      </c>
      <c r="K28" s="81" t="s">
        <v>16</v>
      </c>
      <c r="L28" s="81">
        <f>G27-L27</f>
        <v>179700</v>
      </c>
      <c r="M28" s="81"/>
      <c r="N28" s="81"/>
      <c r="O28" s="81"/>
      <c r="P28" s="81"/>
      <c r="Q28" s="282"/>
      <c r="R28" s="289"/>
      <c r="S28" s="288"/>
      <c r="T28" s="46"/>
      <c r="U28" s="46"/>
      <c r="V28" s="46"/>
      <c r="W28" s="46"/>
      <c r="X28" s="35"/>
      <c r="Y28" s="35"/>
      <c r="Z28" s="35"/>
      <c r="AA28" s="35"/>
      <c r="AB28" s="35"/>
      <c r="AC28" s="46">
        <f t="shared" si="0"/>
        <v>0</v>
      </c>
      <c r="AD28" s="46">
        <f>L28-AC28</f>
        <v>179700</v>
      </c>
      <c r="AE28" s="43"/>
    </row>
    <row r="29" spans="1:31" s="47" customFormat="1" ht="54" customHeight="1" outlineLevel="1">
      <c r="A29" s="81">
        <v>925</v>
      </c>
      <c r="B29" s="81">
        <v>244</v>
      </c>
      <c r="C29" s="81">
        <v>225</v>
      </c>
      <c r="D29" s="81" t="s">
        <v>35</v>
      </c>
      <c r="E29" s="86" t="s">
        <v>30</v>
      </c>
      <c r="F29" s="82"/>
      <c r="G29" s="83">
        <v>153200</v>
      </c>
      <c r="H29" s="83"/>
      <c r="I29" s="118"/>
      <c r="J29" s="84" t="s">
        <v>70</v>
      </c>
      <c r="K29" s="81" t="s">
        <v>16</v>
      </c>
      <c r="L29" s="161"/>
      <c r="M29" s="84"/>
      <c r="N29" s="84"/>
      <c r="O29" s="84" t="s">
        <v>79</v>
      </c>
      <c r="P29" s="85">
        <f>G29-L29</f>
        <v>153200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46">
        <f t="shared" si="0"/>
        <v>0</v>
      </c>
      <c r="AD29" s="46">
        <f aca="true" t="shared" si="1" ref="AD29:AD41">L29-AC29</f>
        <v>0</v>
      </c>
      <c r="AE29" s="43"/>
    </row>
    <row r="30" spans="1:31" s="47" customFormat="1" ht="50.25" customHeight="1" outlineLevel="1">
      <c r="A30" s="81">
        <v>925</v>
      </c>
      <c r="B30" s="81">
        <v>244</v>
      </c>
      <c r="C30" s="81">
        <v>225</v>
      </c>
      <c r="D30" s="81" t="s">
        <v>35</v>
      </c>
      <c r="E30" s="86" t="s">
        <v>131</v>
      </c>
      <c r="F30" s="82"/>
      <c r="G30" s="83">
        <v>55000</v>
      </c>
      <c r="H30" s="83"/>
      <c r="I30" s="118"/>
      <c r="J30" s="84" t="s">
        <v>67</v>
      </c>
      <c r="K30" s="81" t="s">
        <v>14</v>
      </c>
      <c r="L30" s="81"/>
      <c r="M30" s="84"/>
      <c r="N30" s="84"/>
      <c r="O30" s="84" t="s">
        <v>79</v>
      </c>
      <c r="P30" s="85">
        <f>G30-L30</f>
        <v>55000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46">
        <f t="shared" si="0"/>
        <v>0</v>
      </c>
      <c r="AD30" s="46">
        <f t="shared" si="1"/>
        <v>0</v>
      </c>
      <c r="AE30" s="43"/>
    </row>
    <row r="31" spans="1:31" s="139" customFormat="1" ht="24.75" customHeight="1" hidden="1" outlineLevel="1">
      <c r="A31" s="212">
        <v>925</v>
      </c>
      <c r="B31" s="212">
        <v>244</v>
      </c>
      <c r="C31" s="212">
        <v>225</v>
      </c>
      <c r="D31" s="212" t="s">
        <v>35</v>
      </c>
      <c r="E31" s="135"/>
      <c r="F31" s="88"/>
      <c r="G31" s="119"/>
      <c r="H31" s="119"/>
      <c r="I31" s="119"/>
      <c r="J31" s="136"/>
      <c r="K31" s="81" t="s">
        <v>14</v>
      </c>
      <c r="L31" s="127"/>
      <c r="M31" s="137"/>
      <c r="N31" s="137"/>
      <c r="O31" s="137"/>
      <c r="P31" s="134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35"/>
      <c r="AD31" s="35"/>
      <c r="AE31" s="33"/>
    </row>
    <row r="32" spans="1:32" s="47" customFormat="1" ht="33.75" customHeight="1" outlineLevel="1">
      <c r="A32" s="221">
        <v>925</v>
      </c>
      <c r="B32" s="221">
        <v>244</v>
      </c>
      <c r="C32" s="221">
        <v>225</v>
      </c>
      <c r="D32" s="221" t="s">
        <v>35</v>
      </c>
      <c r="E32" s="221" t="s">
        <v>39</v>
      </c>
      <c r="F32" s="86"/>
      <c r="G32" s="221">
        <v>48000</v>
      </c>
      <c r="H32" s="86"/>
      <c r="I32" s="86"/>
      <c r="J32" s="86" t="s">
        <v>67</v>
      </c>
      <c r="K32" s="86" t="s">
        <v>14</v>
      </c>
      <c r="L32" s="86"/>
      <c r="M32" s="86"/>
      <c r="N32" s="86"/>
      <c r="O32" s="86" t="s">
        <v>95</v>
      </c>
      <c r="P32" s="82">
        <f>G32-L32-L33</f>
        <v>48000</v>
      </c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46">
        <f t="shared" si="0"/>
        <v>0</v>
      </c>
      <c r="AD32" s="46">
        <f t="shared" si="1"/>
        <v>0</v>
      </c>
      <c r="AE32" s="48" t="s">
        <v>77</v>
      </c>
      <c r="AF32" s="97" t="s">
        <v>81</v>
      </c>
    </row>
    <row r="33" spans="1:32" s="47" customFormat="1" ht="25.5" customHeight="1" outlineLevel="1">
      <c r="A33" s="222"/>
      <c r="B33" s="222"/>
      <c r="C33" s="222"/>
      <c r="D33" s="222"/>
      <c r="E33" s="222"/>
      <c r="F33" s="86"/>
      <c r="G33" s="222"/>
      <c r="H33" s="86"/>
      <c r="I33" s="86"/>
      <c r="J33" s="86"/>
      <c r="K33" s="86"/>
      <c r="L33" s="86"/>
      <c r="M33" s="86"/>
      <c r="N33" s="86"/>
      <c r="O33" s="86"/>
      <c r="P33" s="86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46"/>
      <c r="AD33" s="46">
        <f t="shared" si="1"/>
        <v>0</v>
      </c>
      <c r="AE33" s="48"/>
      <c r="AF33" s="97"/>
    </row>
    <row r="34" spans="1:32" s="47" customFormat="1" ht="39" customHeight="1" outlineLevel="1">
      <c r="A34" s="81">
        <v>925</v>
      </c>
      <c r="B34" s="81">
        <v>244</v>
      </c>
      <c r="C34" s="81">
        <v>225</v>
      </c>
      <c r="D34" s="81" t="s">
        <v>35</v>
      </c>
      <c r="E34" s="86" t="s">
        <v>17</v>
      </c>
      <c r="F34" s="82"/>
      <c r="G34" s="83">
        <v>43700</v>
      </c>
      <c r="H34" s="83"/>
      <c r="I34" s="118"/>
      <c r="J34" s="84" t="s">
        <v>67</v>
      </c>
      <c r="K34" s="81" t="s">
        <v>14</v>
      </c>
      <c r="L34" s="81"/>
      <c r="M34" s="84"/>
      <c r="N34" s="84"/>
      <c r="O34" s="84"/>
      <c r="P34" s="85">
        <f aca="true" t="shared" si="2" ref="P34:P41">G34-L34</f>
        <v>43700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46">
        <f t="shared" si="0"/>
        <v>0</v>
      </c>
      <c r="AD34" s="46">
        <f t="shared" si="1"/>
        <v>0</v>
      </c>
      <c r="AE34" s="48" t="s">
        <v>63</v>
      </c>
      <c r="AF34" s="97" t="s">
        <v>82</v>
      </c>
    </row>
    <row r="35" spans="1:32" s="47" customFormat="1" ht="41.25" customHeight="1" outlineLevel="1">
      <c r="A35" s="93">
        <v>925</v>
      </c>
      <c r="B35" s="93">
        <v>244</v>
      </c>
      <c r="C35" s="93">
        <v>225</v>
      </c>
      <c r="D35" s="93" t="s">
        <v>35</v>
      </c>
      <c r="E35" s="94" t="s">
        <v>59</v>
      </c>
      <c r="F35" s="82"/>
      <c r="G35" s="90">
        <v>44000</v>
      </c>
      <c r="H35" s="108"/>
      <c r="I35" s="119"/>
      <c r="J35" s="95" t="s">
        <v>67</v>
      </c>
      <c r="K35" s="81" t="s">
        <v>14</v>
      </c>
      <c r="L35" s="81"/>
      <c r="M35" s="84"/>
      <c r="N35" s="132"/>
      <c r="O35" s="95"/>
      <c r="P35" s="96">
        <f t="shared" si="2"/>
        <v>44000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46">
        <f t="shared" si="0"/>
        <v>0</v>
      </c>
      <c r="AD35" s="46">
        <f t="shared" si="1"/>
        <v>0</v>
      </c>
      <c r="AE35" s="48"/>
      <c r="AF35" s="97"/>
    </row>
    <row r="36" spans="1:32" s="47" customFormat="1" ht="39.75" customHeight="1" outlineLevel="1">
      <c r="A36" s="81">
        <v>925</v>
      </c>
      <c r="B36" s="81">
        <v>244</v>
      </c>
      <c r="C36" s="81">
        <v>225</v>
      </c>
      <c r="D36" s="81" t="s">
        <v>35</v>
      </c>
      <c r="E36" s="86" t="s">
        <v>62</v>
      </c>
      <c r="F36" s="82"/>
      <c r="G36" s="83">
        <v>30300</v>
      </c>
      <c r="H36" s="83"/>
      <c r="I36" s="118"/>
      <c r="J36" s="84" t="s">
        <v>67</v>
      </c>
      <c r="K36" s="81" t="s">
        <v>14</v>
      </c>
      <c r="L36" s="81"/>
      <c r="M36" s="84"/>
      <c r="N36" s="84"/>
      <c r="O36" s="84"/>
      <c r="P36" s="85">
        <f t="shared" si="2"/>
        <v>30300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46">
        <f t="shared" si="0"/>
        <v>0</v>
      </c>
      <c r="AD36" s="46">
        <f t="shared" si="1"/>
        <v>0</v>
      </c>
      <c r="AE36" s="48" t="s">
        <v>63</v>
      </c>
      <c r="AF36" s="97" t="s">
        <v>82</v>
      </c>
    </row>
    <row r="37" spans="1:32" s="149" customFormat="1" ht="40.5" customHeight="1" outlineLevel="1">
      <c r="A37" s="104">
        <v>925</v>
      </c>
      <c r="B37" s="104">
        <v>244</v>
      </c>
      <c r="C37" s="104">
        <v>225</v>
      </c>
      <c r="D37" s="104" t="s">
        <v>35</v>
      </c>
      <c r="E37" s="144" t="s">
        <v>61</v>
      </c>
      <c r="F37" s="105"/>
      <c r="G37" s="145">
        <v>9800</v>
      </c>
      <c r="H37" s="145"/>
      <c r="I37" s="145"/>
      <c r="J37" s="106" t="s">
        <v>67</v>
      </c>
      <c r="K37" s="104" t="s">
        <v>14</v>
      </c>
      <c r="L37" s="104"/>
      <c r="M37" s="146"/>
      <c r="N37" s="146"/>
      <c r="O37" s="146"/>
      <c r="P37" s="147">
        <f t="shared" si="2"/>
        <v>9800</v>
      </c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>
        <f t="shared" si="0"/>
        <v>0</v>
      </c>
      <c r="AD37" s="147">
        <f t="shared" si="1"/>
        <v>0</v>
      </c>
      <c r="AE37" s="105" t="s">
        <v>64</v>
      </c>
      <c r="AF37" s="148" t="s">
        <v>81</v>
      </c>
    </row>
    <row r="38" spans="1:31" s="47" customFormat="1" ht="36.75" customHeight="1" outlineLevel="1">
      <c r="A38" s="43">
        <v>925</v>
      </c>
      <c r="B38" s="43">
        <v>244</v>
      </c>
      <c r="C38" s="43">
        <v>225</v>
      </c>
      <c r="D38" s="43" t="s">
        <v>52</v>
      </c>
      <c r="E38" s="44" t="s">
        <v>58</v>
      </c>
      <c r="F38" s="48"/>
      <c r="G38" s="45">
        <v>700000</v>
      </c>
      <c r="H38" s="45"/>
      <c r="I38" s="34"/>
      <c r="J38" s="77" t="s">
        <v>70</v>
      </c>
      <c r="K38" s="43" t="s">
        <v>16</v>
      </c>
      <c r="L38" s="43"/>
      <c r="M38" s="77"/>
      <c r="N38" s="77"/>
      <c r="O38" s="77"/>
      <c r="P38" s="46">
        <f t="shared" si="2"/>
        <v>700000</v>
      </c>
      <c r="Q38" s="282"/>
      <c r="R38" s="283"/>
      <c r="S38" s="283"/>
      <c r="T38" s="283"/>
      <c r="U38" s="283"/>
      <c r="V38" s="284"/>
      <c r="W38" s="122"/>
      <c r="X38" s="282"/>
      <c r="Y38" s="283"/>
      <c r="Z38" s="283"/>
      <c r="AA38" s="283"/>
      <c r="AB38" s="284"/>
      <c r="AC38" s="46">
        <f t="shared" si="0"/>
        <v>0</v>
      </c>
      <c r="AD38" s="46">
        <f t="shared" si="1"/>
        <v>0</v>
      </c>
      <c r="AE38" s="43"/>
    </row>
    <row r="39" spans="1:31" s="47" customFormat="1" ht="36.75" customHeight="1" hidden="1" outlineLevel="1">
      <c r="A39" s="43">
        <v>925</v>
      </c>
      <c r="B39" s="43">
        <v>244</v>
      </c>
      <c r="C39" s="43"/>
      <c r="D39" s="43"/>
      <c r="E39" s="44"/>
      <c r="F39" s="48"/>
      <c r="G39" s="45"/>
      <c r="H39" s="45"/>
      <c r="I39" s="34"/>
      <c r="J39" s="77" t="s">
        <v>70</v>
      </c>
      <c r="K39" s="43"/>
      <c r="L39" s="43"/>
      <c r="M39" s="77"/>
      <c r="N39" s="77"/>
      <c r="O39" s="77"/>
      <c r="P39" s="46"/>
      <c r="Q39" s="150"/>
      <c r="R39" s="152"/>
      <c r="S39" s="152"/>
      <c r="T39" s="152"/>
      <c r="U39" s="152"/>
      <c r="V39" s="151"/>
      <c r="W39" s="122"/>
      <c r="X39" s="150"/>
      <c r="Y39" s="152"/>
      <c r="Z39" s="152"/>
      <c r="AA39" s="152"/>
      <c r="AB39" s="151"/>
      <c r="AC39" s="46"/>
      <c r="AD39" s="46"/>
      <c r="AE39" s="43"/>
    </row>
    <row r="40" spans="1:31" s="47" customFormat="1" ht="36.75" customHeight="1" hidden="1" outlineLevel="1">
      <c r="A40" s="43">
        <v>925</v>
      </c>
      <c r="B40" s="43">
        <v>244</v>
      </c>
      <c r="C40" s="43">
        <v>225</v>
      </c>
      <c r="D40" s="43" t="s">
        <v>116</v>
      </c>
      <c r="E40" s="44" t="s">
        <v>58</v>
      </c>
      <c r="F40" s="48"/>
      <c r="G40" s="45"/>
      <c r="H40" s="45"/>
      <c r="I40" s="34"/>
      <c r="J40" s="77" t="s">
        <v>70</v>
      </c>
      <c r="K40" s="43" t="s">
        <v>16</v>
      </c>
      <c r="L40" s="43"/>
      <c r="M40" s="77"/>
      <c r="N40" s="77"/>
      <c r="O40" s="77"/>
      <c r="P40" s="46"/>
      <c r="Q40" s="150"/>
      <c r="R40" s="152"/>
      <c r="S40" s="152"/>
      <c r="T40" s="152"/>
      <c r="U40" s="152"/>
      <c r="V40" s="151"/>
      <c r="W40" s="122"/>
      <c r="X40" s="150"/>
      <c r="Y40" s="152"/>
      <c r="Z40" s="152"/>
      <c r="AA40" s="152"/>
      <c r="AB40" s="151"/>
      <c r="AC40" s="46"/>
      <c r="AD40" s="46"/>
      <c r="AE40" s="43"/>
    </row>
    <row r="41" spans="1:31" s="5" customFormat="1" ht="51.75" customHeight="1" outlineLevel="1">
      <c r="A41" s="81">
        <v>925</v>
      </c>
      <c r="B41" s="81">
        <v>244</v>
      </c>
      <c r="C41" s="81">
        <v>226</v>
      </c>
      <c r="D41" s="81" t="s">
        <v>35</v>
      </c>
      <c r="E41" s="86" t="s">
        <v>126</v>
      </c>
      <c r="F41" s="88"/>
      <c r="G41" s="83">
        <v>27600</v>
      </c>
      <c r="H41" s="83"/>
      <c r="I41" s="118"/>
      <c r="J41" s="84" t="s">
        <v>67</v>
      </c>
      <c r="K41" s="81" t="s">
        <v>14</v>
      </c>
      <c r="L41" s="81"/>
      <c r="M41" s="89"/>
      <c r="N41" s="89"/>
      <c r="O41" s="89"/>
      <c r="P41" s="85">
        <f t="shared" si="2"/>
        <v>27600</v>
      </c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46">
        <f t="shared" si="0"/>
        <v>0</v>
      </c>
      <c r="AD41" s="46">
        <f t="shared" si="1"/>
        <v>0</v>
      </c>
      <c r="AE41" s="99"/>
    </row>
    <row r="42" spans="1:31" s="5" customFormat="1" ht="51.75" customHeight="1" outlineLevel="1">
      <c r="A42" s="81">
        <v>925</v>
      </c>
      <c r="B42" s="81">
        <v>244</v>
      </c>
      <c r="C42" s="81">
        <v>226</v>
      </c>
      <c r="D42" s="81" t="s">
        <v>35</v>
      </c>
      <c r="E42" s="195" t="s">
        <v>127</v>
      </c>
      <c r="F42" s="88"/>
      <c r="G42" s="188">
        <v>28000</v>
      </c>
      <c r="H42" s="188"/>
      <c r="I42" s="194"/>
      <c r="J42" s="192"/>
      <c r="K42" s="81" t="s">
        <v>14</v>
      </c>
      <c r="L42" s="81"/>
      <c r="M42" s="89"/>
      <c r="N42" s="208"/>
      <c r="O42" s="208"/>
      <c r="P42" s="193"/>
      <c r="Q42" s="85">
        <f>133920+36720</f>
        <v>170640</v>
      </c>
      <c r="R42" s="189"/>
      <c r="S42" s="190"/>
      <c r="T42" s="190"/>
      <c r="U42" s="190"/>
      <c r="V42" s="190"/>
      <c r="W42" s="190"/>
      <c r="X42" s="190"/>
      <c r="Y42" s="190"/>
      <c r="Z42" s="190"/>
      <c r="AA42" s="190"/>
      <c r="AB42" s="191"/>
      <c r="AC42" s="46"/>
      <c r="AD42" s="46"/>
      <c r="AE42" s="99"/>
    </row>
    <row r="43" spans="1:31" s="47" customFormat="1" ht="31.5" customHeight="1" outlineLevel="1">
      <c r="A43" s="219">
        <v>925</v>
      </c>
      <c r="B43" s="219">
        <v>244</v>
      </c>
      <c r="C43" s="219">
        <v>226</v>
      </c>
      <c r="D43" s="219" t="s">
        <v>35</v>
      </c>
      <c r="E43" s="301" t="s">
        <v>40</v>
      </c>
      <c r="F43" s="82"/>
      <c r="G43" s="223">
        <v>2110400</v>
      </c>
      <c r="H43" s="108"/>
      <c r="I43" s="119"/>
      <c r="J43" s="277" t="s">
        <v>67</v>
      </c>
      <c r="K43" s="81" t="s">
        <v>16</v>
      </c>
      <c r="L43" s="213">
        <v>167400</v>
      </c>
      <c r="M43" s="83" t="s">
        <v>128</v>
      </c>
      <c r="N43" s="223"/>
      <c r="O43" s="90"/>
      <c r="P43" s="308">
        <f>G43-L43-L44-L45-L46-L47</f>
        <v>1251800</v>
      </c>
      <c r="Q43" s="85"/>
      <c r="R43" s="285"/>
      <c r="S43" s="289"/>
      <c r="T43" s="289"/>
      <c r="U43" s="289"/>
      <c r="V43" s="289"/>
      <c r="W43" s="289"/>
      <c r="X43" s="289"/>
      <c r="Y43" s="289"/>
      <c r="Z43" s="289"/>
      <c r="AA43" s="289"/>
      <c r="AB43" s="288"/>
      <c r="AC43" s="46">
        <f>SUM(Q43:AB43)</f>
        <v>0</v>
      </c>
      <c r="AD43" s="46">
        <f>L43-AC43</f>
        <v>167400</v>
      </c>
      <c r="AE43" s="43"/>
    </row>
    <row r="44" spans="1:31" s="47" customFormat="1" ht="18" customHeight="1" outlineLevel="1">
      <c r="A44" s="259"/>
      <c r="B44" s="259"/>
      <c r="C44" s="259"/>
      <c r="D44" s="259"/>
      <c r="E44" s="302"/>
      <c r="F44" s="82"/>
      <c r="G44" s="251"/>
      <c r="H44" s="109"/>
      <c r="I44" s="120"/>
      <c r="J44" s="278"/>
      <c r="K44" s="81" t="s">
        <v>16</v>
      </c>
      <c r="L44" s="214">
        <v>164160</v>
      </c>
      <c r="M44" s="83" t="s">
        <v>84</v>
      </c>
      <c r="N44" s="251"/>
      <c r="O44" s="91"/>
      <c r="P44" s="309"/>
      <c r="Q44" s="85">
        <f>170640+L44+L45+L46+L47+L48</f>
        <v>1032480</v>
      </c>
      <c r="R44" s="85">
        <f>G43-Q44</f>
        <v>1077920</v>
      </c>
      <c r="S44" s="285"/>
      <c r="T44" s="289"/>
      <c r="U44" s="289"/>
      <c r="V44" s="289"/>
      <c r="W44" s="289"/>
      <c r="X44" s="289"/>
      <c r="Y44" s="289"/>
      <c r="Z44" s="289"/>
      <c r="AA44" s="289"/>
      <c r="AB44" s="288"/>
      <c r="AC44" s="46">
        <f t="shared" si="0"/>
        <v>2110400</v>
      </c>
      <c r="AD44" s="46">
        <f>L44-AC44</f>
        <v>-1946240</v>
      </c>
      <c r="AE44" s="43"/>
    </row>
    <row r="45" spans="1:31" s="47" customFormat="1" ht="24.75" customHeight="1" outlineLevel="1">
      <c r="A45" s="259"/>
      <c r="B45" s="259"/>
      <c r="C45" s="259"/>
      <c r="D45" s="259"/>
      <c r="E45" s="302"/>
      <c r="F45" s="82"/>
      <c r="G45" s="251"/>
      <c r="H45" s="109"/>
      <c r="I45" s="120"/>
      <c r="J45" s="278"/>
      <c r="K45" s="81" t="s">
        <v>14</v>
      </c>
      <c r="L45" s="127">
        <f>133920+43200</f>
        <v>177120</v>
      </c>
      <c r="M45" s="137" t="s">
        <v>85</v>
      </c>
      <c r="N45" s="251"/>
      <c r="O45" s="91"/>
      <c r="P45" s="309"/>
      <c r="Q45" s="285"/>
      <c r="R45" s="288"/>
      <c r="S45" s="85"/>
      <c r="T45" s="285"/>
      <c r="U45" s="287"/>
      <c r="V45" s="287"/>
      <c r="W45" s="287"/>
      <c r="X45" s="287"/>
      <c r="Y45" s="287"/>
      <c r="Z45" s="287"/>
      <c r="AA45" s="287"/>
      <c r="AB45" s="286"/>
      <c r="AC45" s="46">
        <f t="shared" si="0"/>
        <v>0</v>
      </c>
      <c r="AD45" s="46">
        <f>L45-AC45</f>
        <v>177120</v>
      </c>
      <c r="AE45" s="43"/>
    </row>
    <row r="46" spans="1:31" s="47" customFormat="1" ht="24.75" customHeight="1" outlineLevel="1">
      <c r="A46" s="259"/>
      <c r="B46" s="259"/>
      <c r="C46" s="259"/>
      <c r="D46" s="259"/>
      <c r="E46" s="302"/>
      <c r="F46" s="82"/>
      <c r="G46" s="251"/>
      <c r="H46" s="166"/>
      <c r="I46" s="120"/>
      <c r="J46" s="278"/>
      <c r="K46" s="81" t="s">
        <v>14</v>
      </c>
      <c r="L46" s="127">
        <f>129600+47520</f>
        <v>177120</v>
      </c>
      <c r="M46" s="137" t="s">
        <v>86</v>
      </c>
      <c r="N46" s="251"/>
      <c r="O46" s="166"/>
      <c r="P46" s="309"/>
      <c r="Q46" s="167"/>
      <c r="R46" s="216"/>
      <c r="S46" s="169"/>
      <c r="T46" s="167"/>
      <c r="U46" s="168"/>
      <c r="V46" s="168"/>
      <c r="W46" s="168"/>
      <c r="X46" s="168"/>
      <c r="Y46" s="168"/>
      <c r="Z46" s="168"/>
      <c r="AA46" s="168"/>
      <c r="AB46" s="169"/>
      <c r="AC46" s="46"/>
      <c r="AD46" s="46"/>
      <c r="AE46" s="43"/>
    </row>
    <row r="47" spans="1:31" s="47" customFormat="1" ht="18" customHeight="1" outlineLevel="1">
      <c r="A47" s="259"/>
      <c r="B47" s="259"/>
      <c r="C47" s="259"/>
      <c r="D47" s="259"/>
      <c r="E47" s="302"/>
      <c r="F47" s="82"/>
      <c r="G47" s="251"/>
      <c r="H47" s="109"/>
      <c r="I47" s="120"/>
      <c r="J47" s="278"/>
      <c r="K47" s="81" t="s">
        <v>14</v>
      </c>
      <c r="L47" s="81">
        <f>133920+38880</f>
        <v>172800</v>
      </c>
      <c r="M47" s="83" t="s">
        <v>87</v>
      </c>
      <c r="N47" s="251"/>
      <c r="O47" s="91"/>
      <c r="P47" s="309"/>
      <c r="Q47" s="285"/>
      <c r="R47" s="287"/>
      <c r="S47" s="286"/>
      <c r="T47" s="85"/>
      <c r="U47" s="285"/>
      <c r="V47" s="287"/>
      <c r="W47" s="287"/>
      <c r="X47" s="287"/>
      <c r="Y47" s="287"/>
      <c r="Z47" s="287"/>
      <c r="AA47" s="287"/>
      <c r="AB47" s="286"/>
      <c r="AC47" s="46">
        <f t="shared" si="0"/>
        <v>0</v>
      </c>
      <c r="AD47" s="46">
        <f>L47-AC47</f>
        <v>172800</v>
      </c>
      <c r="AE47" s="43"/>
    </row>
    <row r="48" spans="1:31" s="47" customFormat="1" ht="18" customHeight="1" outlineLevel="1">
      <c r="A48" s="259"/>
      <c r="B48" s="259"/>
      <c r="C48" s="259"/>
      <c r="D48" s="259"/>
      <c r="E48" s="302"/>
      <c r="F48" s="82"/>
      <c r="G48" s="251"/>
      <c r="H48" s="109"/>
      <c r="I48" s="120"/>
      <c r="J48" s="278"/>
      <c r="K48" s="127" t="s">
        <v>129</v>
      </c>
      <c r="L48" s="81">
        <f>129600+41040</f>
        <v>170640</v>
      </c>
      <c r="M48" s="83" t="s">
        <v>88</v>
      </c>
      <c r="N48" s="251"/>
      <c r="O48" s="107"/>
      <c r="P48" s="309"/>
      <c r="Q48" s="285"/>
      <c r="R48" s="287"/>
      <c r="S48" s="287"/>
      <c r="T48" s="286"/>
      <c r="U48" s="85"/>
      <c r="V48" s="285"/>
      <c r="W48" s="287"/>
      <c r="X48" s="287"/>
      <c r="Y48" s="287"/>
      <c r="Z48" s="287"/>
      <c r="AA48" s="287"/>
      <c r="AB48" s="286"/>
      <c r="AC48" s="46">
        <f>SUM(Q48:AB48)</f>
        <v>0</v>
      </c>
      <c r="AD48" s="46">
        <f>L48-AC48</f>
        <v>170640</v>
      </c>
      <c r="AE48" s="43"/>
    </row>
    <row r="49" spans="1:31" s="47" customFormat="1" ht="27.75" customHeight="1" outlineLevel="1">
      <c r="A49" s="259"/>
      <c r="B49" s="259"/>
      <c r="C49" s="259"/>
      <c r="D49" s="259"/>
      <c r="E49" s="302"/>
      <c r="F49" s="82"/>
      <c r="G49" s="251"/>
      <c r="H49" s="123"/>
      <c r="I49" s="120"/>
      <c r="J49" s="278"/>
      <c r="K49" s="81" t="s">
        <v>129</v>
      </c>
      <c r="L49" s="81">
        <f>133920+49680</f>
        <v>183600</v>
      </c>
      <c r="M49" s="84" t="s">
        <v>89</v>
      </c>
      <c r="N49" s="251"/>
      <c r="O49" s="123"/>
      <c r="P49" s="309"/>
      <c r="Q49" s="124"/>
      <c r="R49" s="125"/>
      <c r="S49" s="125"/>
      <c r="T49" s="125"/>
      <c r="U49" s="126"/>
      <c r="V49" s="124"/>
      <c r="W49" s="125"/>
      <c r="X49" s="125"/>
      <c r="Y49" s="125"/>
      <c r="Z49" s="125"/>
      <c r="AA49" s="125"/>
      <c r="AB49" s="126"/>
      <c r="AC49" s="46"/>
      <c r="AD49" s="46"/>
      <c r="AE49" s="43"/>
    </row>
    <row r="50" spans="1:31" s="47" customFormat="1" ht="27.75" customHeight="1" outlineLevel="1">
      <c r="A50" s="259"/>
      <c r="B50" s="259"/>
      <c r="C50" s="259"/>
      <c r="D50" s="259"/>
      <c r="E50" s="302"/>
      <c r="F50" s="82"/>
      <c r="G50" s="251"/>
      <c r="H50" s="131"/>
      <c r="I50" s="120"/>
      <c r="J50" s="278"/>
      <c r="K50" s="81" t="s">
        <v>129</v>
      </c>
      <c r="L50" s="127">
        <f>133920+47520</f>
        <v>181440</v>
      </c>
      <c r="M50" s="84" t="s">
        <v>90</v>
      </c>
      <c r="N50" s="251"/>
      <c r="O50" s="131"/>
      <c r="P50" s="309"/>
      <c r="Q50" s="128"/>
      <c r="R50" s="129"/>
      <c r="S50" s="129"/>
      <c r="T50" s="129"/>
      <c r="U50" s="130"/>
      <c r="V50" s="128"/>
      <c r="W50" s="129"/>
      <c r="X50" s="129"/>
      <c r="Y50" s="129"/>
      <c r="Z50" s="129"/>
      <c r="AA50" s="129"/>
      <c r="AB50" s="130"/>
      <c r="AC50" s="46"/>
      <c r="AD50" s="46"/>
      <c r="AE50" s="43"/>
    </row>
    <row r="51" spans="1:31" s="47" customFormat="1" ht="24" customHeight="1" outlineLevel="1">
      <c r="A51" s="259"/>
      <c r="B51" s="259"/>
      <c r="C51" s="259"/>
      <c r="D51" s="259"/>
      <c r="E51" s="302"/>
      <c r="F51" s="82"/>
      <c r="G51" s="251"/>
      <c r="H51" s="156"/>
      <c r="I51" s="120"/>
      <c r="J51" s="278"/>
      <c r="K51" s="81" t="s">
        <v>129</v>
      </c>
      <c r="L51" s="157">
        <f>129600+45360</f>
        <v>174960</v>
      </c>
      <c r="M51" s="205" t="s">
        <v>91</v>
      </c>
      <c r="N51" s="251"/>
      <c r="O51" s="156"/>
      <c r="P51" s="309"/>
      <c r="Q51" s="153"/>
      <c r="R51" s="155"/>
      <c r="S51" s="155"/>
      <c r="T51" s="155"/>
      <c r="U51" s="154"/>
      <c r="V51" s="153"/>
      <c r="W51" s="155"/>
      <c r="X51" s="155"/>
      <c r="Y51" s="155"/>
      <c r="Z51" s="155"/>
      <c r="AA51" s="155"/>
      <c r="AB51" s="154"/>
      <c r="AC51" s="46"/>
      <c r="AD51" s="46"/>
      <c r="AE51" s="43"/>
    </row>
    <row r="52" spans="1:31" s="47" customFormat="1" ht="27.75" customHeight="1" outlineLevel="1">
      <c r="A52" s="180"/>
      <c r="B52" s="180"/>
      <c r="C52" s="180"/>
      <c r="D52" s="180"/>
      <c r="E52" s="187"/>
      <c r="F52" s="82"/>
      <c r="G52" s="251"/>
      <c r="H52" s="186"/>
      <c r="I52" s="181"/>
      <c r="J52" s="185"/>
      <c r="K52" s="81" t="s">
        <v>129</v>
      </c>
      <c r="L52" s="81">
        <f>133920+49680</f>
        <v>183600</v>
      </c>
      <c r="M52" s="205" t="s">
        <v>92</v>
      </c>
      <c r="N52" s="251"/>
      <c r="O52" s="186"/>
      <c r="P52" s="309"/>
      <c r="Q52" s="182"/>
      <c r="R52" s="184"/>
      <c r="S52" s="184"/>
      <c r="T52" s="184"/>
      <c r="U52" s="183"/>
      <c r="V52" s="182"/>
      <c r="W52" s="184"/>
      <c r="X52" s="184"/>
      <c r="Y52" s="184"/>
      <c r="Z52" s="184"/>
      <c r="AA52" s="184"/>
      <c r="AB52" s="183"/>
      <c r="AC52" s="46"/>
      <c r="AD52" s="46"/>
      <c r="AE52" s="43"/>
    </row>
    <row r="53" spans="1:31" s="47" customFormat="1" ht="27.75" customHeight="1" outlineLevel="1">
      <c r="A53" s="200"/>
      <c r="B53" s="200"/>
      <c r="C53" s="200"/>
      <c r="D53" s="200"/>
      <c r="E53" s="201"/>
      <c r="F53" s="82"/>
      <c r="G53" s="251"/>
      <c r="H53" s="207"/>
      <c r="I53" s="198"/>
      <c r="J53" s="206"/>
      <c r="K53" s="81" t="s">
        <v>129</v>
      </c>
      <c r="L53" s="199">
        <f>129600+43200</f>
        <v>172800</v>
      </c>
      <c r="M53" s="205" t="s">
        <v>130</v>
      </c>
      <c r="N53" s="251"/>
      <c r="O53" s="207"/>
      <c r="P53" s="309"/>
      <c r="Q53" s="202"/>
      <c r="R53" s="204"/>
      <c r="S53" s="204"/>
      <c r="T53" s="204"/>
      <c r="U53" s="203"/>
      <c r="V53" s="202"/>
      <c r="W53" s="204"/>
      <c r="X53" s="204"/>
      <c r="Y53" s="204"/>
      <c r="Z53" s="204"/>
      <c r="AA53" s="204"/>
      <c r="AB53" s="203"/>
      <c r="AC53" s="46"/>
      <c r="AD53" s="46"/>
      <c r="AE53" s="43"/>
    </row>
    <row r="54" spans="1:31" s="47" customFormat="1" ht="27.75" customHeight="1" outlineLevel="1">
      <c r="A54" s="200"/>
      <c r="B54" s="200"/>
      <c r="C54" s="200"/>
      <c r="D54" s="200"/>
      <c r="E54" s="201"/>
      <c r="F54" s="82"/>
      <c r="G54" s="224"/>
      <c r="H54" s="207"/>
      <c r="I54" s="198"/>
      <c r="J54" s="206"/>
      <c r="K54" s="81" t="s">
        <v>129</v>
      </c>
      <c r="L54" s="199">
        <f>133920+47520</f>
        <v>181440</v>
      </c>
      <c r="M54" s="205" t="s">
        <v>94</v>
      </c>
      <c r="N54" s="224"/>
      <c r="O54" s="207"/>
      <c r="P54" s="310"/>
      <c r="Q54" s="202"/>
      <c r="R54" s="204"/>
      <c r="S54" s="204"/>
      <c r="T54" s="204"/>
      <c r="U54" s="203"/>
      <c r="V54" s="202"/>
      <c r="W54" s="204"/>
      <c r="X54" s="204"/>
      <c r="Y54" s="204"/>
      <c r="Z54" s="204"/>
      <c r="AA54" s="204"/>
      <c r="AB54" s="203"/>
      <c r="AC54" s="46"/>
      <c r="AD54" s="46"/>
      <c r="AE54" s="43"/>
    </row>
    <row r="55" spans="1:31" s="139" customFormat="1" ht="25.5" customHeight="1" outlineLevel="1">
      <c r="A55" s="227">
        <v>925</v>
      </c>
      <c r="B55" s="227">
        <v>244</v>
      </c>
      <c r="C55" s="227">
        <v>340</v>
      </c>
      <c r="D55" s="227" t="s">
        <v>105</v>
      </c>
      <c r="E55" s="227" t="s">
        <v>104</v>
      </c>
      <c r="F55" s="88"/>
      <c r="G55" s="274">
        <v>4795194.02</v>
      </c>
      <c r="H55" s="53"/>
      <c r="I55" s="233"/>
      <c r="J55" s="159"/>
      <c r="K55" s="81" t="s">
        <v>122</v>
      </c>
      <c r="L55" s="162">
        <f>355942.02</f>
        <v>355942.02</v>
      </c>
      <c r="M55" s="158"/>
      <c r="N55" s="158"/>
      <c r="O55" s="53"/>
      <c r="P55" s="279">
        <f>G55+G61-L55-L56-L58-L59-L57-L60</f>
        <v>1469564.9100000006</v>
      </c>
      <c r="Q55" s="140"/>
      <c r="R55" s="141"/>
      <c r="S55" s="141"/>
      <c r="T55" s="141"/>
      <c r="U55" s="142"/>
      <c r="V55" s="138"/>
      <c r="W55" s="138"/>
      <c r="X55" s="138"/>
      <c r="Y55" s="140"/>
      <c r="Z55" s="141"/>
      <c r="AA55" s="141"/>
      <c r="AB55" s="142"/>
      <c r="AC55" s="35"/>
      <c r="AD55" s="35"/>
      <c r="AE55" s="33"/>
    </row>
    <row r="56" spans="1:31" s="139" customFormat="1" ht="25.5" customHeight="1" outlineLevel="1">
      <c r="A56" s="241"/>
      <c r="B56" s="241"/>
      <c r="C56" s="241"/>
      <c r="D56" s="241"/>
      <c r="E56" s="241"/>
      <c r="F56" s="88"/>
      <c r="G56" s="275"/>
      <c r="H56" s="53"/>
      <c r="I56" s="234"/>
      <c r="J56" s="159"/>
      <c r="K56" s="43" t="s">
        <v>123</v>
      </c>
      <c r="L56" s="211">
        <v>77019.52</v>
      </c>
      <c r="M56" s="158"/>
      <c r="N56" s="158"/>
      <c r="O56" s="53"/>
      <c r="P56" s="280"/>
      <c r="Q56" s="140"/>
      <c r="R56" s="141"/>
      <c r="S56" s="141"/>
      <c r="T56" s="141"/>
      <c r="U56" s="142"/>
      <c r="V56" s="138"/>
      <c r="W56" s="138"/>
      <c r="X56" s="138"/>
      <c r="Y56" s="140"/>
      <c r="Z56" s="141"/>
      <c r="AA56" s="141"/>
      <c r="AB56" s="142"/>
      <c r="AC56" s="35"/>
      <c r="AD56" s="35"/>
      <c r="AE56" s="33"/>
    </row>
    <row r="57" spans="1:31" s="139" customFormat="1" ht="25.5" customHeight="1" outlineLevel="1">
      <c r="A57" s="241"/>
      <c r="B57" s="241"/>
      <c r="C57" s="241"/>
      <c r="D57" s="241"/>
      <c r="E57" s="241"/>
      <c r="F57" s="88"/>
      <c r="G57" s="275"/>
      <c r="H57" s="53"/>
      <c r="I57" s="164"/>
      <c r="J57" s="159"/>
      <c r="K57" s="43" t="s">
        <v>112</v>
      </c>
      <c r="L57" s="162">
        <v>3212267.57</v>
      </c>
      <c r="M57" s="158"/>
      <c r="N57" s="158"/>
      <c r="O57" s="53"/>
      <c r="P57" s="280"/>
      <c r="Q57" s="140"/>
      <c r="R57" s="141"/>
      <c r="S57" s="141"/>
      <c r="T57" s="141"/>
      <c r="U57" s="142"/>
      <c r="V57" s="138"/>
      <c r="W57" s="138"/>
      <c r="X57" s="138"/>
      <c r="Y57" s="140"/>
      <c r="Z57" s="141"/>
      <c r="AA57" s="141"/>
      <c r="AB57" s="142"/>
      <c r="AC57" s="35"/>
      <c r="AD57" s="35"/>
      <c r="AE57" s="33"/>
    </row>
    <row r="58" spans="1:31" s="139" customFormat="1" ht="25.5" customHeight="1" outlineLevel="1">
      <c r="A58" s="241"/>
      <c r="B58" s="241"/>
      <c r="C58" s="241"/>
      <c r="D58" s="241"/>
      <c r="E58" s="241"/>
      <c r="F58" s="88"/>
      <c r="G58" s="275"/>
      <c r="H58" s="53"/>
      <c r="I58" s="164"/>
      <c r="J58" s="159"/>
      <c r="K58" s="43" t="s">
        <v>124</v>
      </c>
      <c r="L58" s="162"/>
      <c r="M58" s="158"/>
      <c r="N58" s="158"/>
      <c r="O58" s="53"/>
      <c r="P58" s="280"/>
      <c r="Q58" s="140"/>
      <c r="R58" s="141"/>
      <c r="S58" s="141"/>
      <c r="T58" s="141"/>
      <c r="U58" s="142"/>
      <c r="V58" s="138"/>
      <c r="W58" s="138"/>
      <c r="X58" s="138"/>
      <c r="Y58" s="140"/>
      <c r="Z58" s="141"/>
      <c r="AA58" s="141"/>
      <c r="AB58" s="142"/>
      <c r="AC58" s="35"/>
      <c r="AD58" s="35"/>
      <c r="AE58" s="33"/>
    </row>
    <row r="59" spans="1:31" s="139" customFormat="1" ht="25.5" customHeight="1" outlineLevel="1">
      <c r="A59" s="241"/>
      <c r="B59" s="241"/>
      <c r="C59" s="241"/>
      <c r="D59" s="241"/>
      <c r="E59" s="241"/>
      <c r="F59" s="88"/>
      <c r="G59" s="275"/>
      <c r="H59" s="53"/>
      <c r="I59" s="164"/>
      <c r="J59" s="159"/>
      <c r="K59" s="43" t="s">
        <v>125</v>
      </c>
      <c r="L59" s="162"/>
      <c r="M59" s="158"/>
      <c r="N59" s="158"/>
      <c r="O59" s="53"/>
      <c r="P59" s="280"/>
      <c r="Q59" s="140"/>
      <c r="R59" s="141"/>
      <c r="S59" s="141"/>
      <c r="T59" s="141"/>
      <c r="U59" s="142"/>
      <c r="V59" s="138"/>
      <c r="W59" s="138"/>
      <c r="X59" s="138"/>
      <c r="Y59" s="140"/>
      <c r="Z59" s="141"/>
      <c r="AA59" s="141"/>
      <c r="AB59" s="142"/>
      <c r="AC59" s="35"/>
      <c r="AD59" s="35"/>
      <c r="AE59" s="33"/>
    </row>
    <row r="60" spans="1:31" s="139" customFormat="1" ht="25.5" customHeight="1" outlineLevel="1">
      <c r="A60" s="228"/>
      <c r="B60" s="228"/>
      <c r="C60" s="228"/>
      <c r="D60" s="228"/>
      <c r="E60" s="228"/>
      <c r="F60" s="88"/>
      <c r="G60" s="276"/>
      <c r="H60" s="53"/>
      <c r="I60" s="172"/>
      <c r="J60" s="159"/>
      <c r="K60" s="43" t="s">
        <v>16</v>
      </c>
      <c r="L60" s="162"/>
      <c r="M60" s="158"/>
      <c r="N60" s="158"/>
      <c r="O60" s="53"/>
      <c r="P60" s="280"/>
      <c r="Q60" s="140"/>
      <c r="R60" s="141"/>
      <c r="S60" s="141"/>
      <c r="T60" s="141"/>
      <c r="U60" s="142"/>
      <c r="V60" s="138"/>
      <c r="W60" s="138"/>
      <c r="X60" s="138"/>
      <c r="Y60" s="140"/>
      <c r="Z60" s="141"/>
      <c r="AA60" s="141"/>
      <c r="AB60" s="142"/>
      <c r="AC60" s="35"/>
      <c r="AD60" s="35"/>
      <c r="AE60" s="33"/>
    </row>
    <row r="61" spans="1:31" s="139" customFormat="1" ht="25.5" customHeight="1" outlineLevel="1">
      <c r="A61" s="49">
        <v>925</v>
      </c>
      <c r="B61" s="49">
        <v>244</v>
      </c>
      <c r="C61" s="49">
        <v>340</v>
      </c>
      <c r="D61" s="54" t="s">
        <v>35</v>
      </c>
      <c r="E61" s="50" t="s">
        <v>104</v>
      </c>
      <c r="F61" s="54"/>
      <c r="G61" s="51">
        <v>319600</v>
      </c>
      <c r="H61" s="51"/>
      <c r="I61" s="51"/>
      <c r="J61" s="76" t="s">
        <v>67</v>
      </c>
      <c r="K61" s="49"/>
      <c r="L61" s="162"/>
      <c r="M61" s="158"/>
      <c r="N61" s="158"/>
      <c r="O61" s="53"/>
      <c r="P61" s="280"/>
      <c r="Q61" s="140"/>
      <c r="R61" s="141"/>
      <c r="S61" s="141"/>
      <c r="T61" s="141"/>
      <c r="U61" s="142"/>
      <c r="V61" s="138"/>
      <c r="W61" s="138"/>
      <c r="X61" s="138"/>
      <c r="Y61" s="140"/>
      <c r="Z61" s="141"/>
      <c r="AA61" s="141"/>
      <c r="AB61" s="142"/>
      <c r="AC61" s="35"/>
      <c r="AD61" s="35"/>
      <c r="AE61" s="33"/>
    </row>
    <row r="62" spans="1:31" s="139" customFormat="1" ht="25.5" customHeight="1" outlineLevel="1">
      <c r="A62" s="229">
        <v>925</v>
      </c>
      <c r="B62" s="229">
        <v>244</v>
      </c>
      <c r="C62" s="229">
        <v>340</v>
      </c>
      <c r="D62" s="227" t="s">
        <v>35</v>
      </c>
      <c r="E62" s="311" t="s">
        <v>114</v>
      </c>
      <c r="F62" s="55"/>
      <c r="G62" s="170">
        <v>180000</v>
      </c>
      <c r="H62" s="53"/>
      <c r="I62" s="165"/>
      <c r="J62" s="159"/>
      <c r="K62" s="43" t="s">
        <v>129</v>
      </c>
      <c r="L62" s="162"/>
      <c r="M62" s="158"/>
      <c r="N62" s="158"/>
      <c r="O62" s="53"/>
      <c r="P62" s="196"/>
      <c r="Q62" s="140"/>
      <c r="R62" s="141"/>
      <c r="S62" s="141"/>
      <c r="T62" s="141"/>
      <c r="U62" s="142"/>
      <c r="V62" s="138"/>
      <c r="W62" s="138"/>
      <c r="X62" s="138"/>
      <c r="Y62" s="140"/>
      <c r="Z62" s="141"/>
      <c r="AA62" s="141"/>
      <c r="AB62" s="142"/>
      <c r="AC62" s="35"/>
      <c r="AD62" s="35"/>
      <c r="AE62" s="33"/>
    </row>
    <row r="63" spans="1:31" s="139" customFormat="1" ht="25.5" customHeight="1" outlineLevel="1">
      <c r="A63" s="230"/>
      <c r="B63" s="230"/>
      <c r="C63" s="230"/>
      <c r="D63" s="228"/>
      <c r="E63" s="312"/>
      <c r="F63" s="55"/>
      <c r="G63" s="170">
        <v>192000</v>
      </c>
      <c r="H63" s="53"/>
      <c r="I63" s="197"/>
      <c r="J63" s="159"/>
      <c r="K63" s="43" t="s">
        <v>109</v>
      </c>
      <c r="L63" s="162"/>
      <c r="M63" s="158"/>
      <c r="N63" s="158"/>
      <c r="O63" s="53"/>
      <c r="P63" s="196"/>
      <c r="Q63" s="140"/>
      <c r="R63" s="141"/>
      <c r="S63" s="141"/>
      <c r="T63" s="141"/>
      <c r="U63" s="142"/>
      <c r="V63" s="138"/>
      <c r="W63" s="138"/>
      <c r="X63" s="138"/>
      <c r="Y63" s="140"/>
      <c r="Z63" s="141"/>
      <c r="AA63" s="141"/>
      <c r="AB63" s="142"/>
      <c r="AC63" s="35"/>
      <c r="AD63" s="35"/>
      <c r="AE63" s="33"/>
    </row>
    <row r="64" spans="1:31" s="139" customFormat="1" ht="25.5" customHeight="1" outlineLevel="1">
      <c r="A64" s="49">
        <v>925</v>
      </c>
      <c r="B64" s="49">
        <v>244</v>
      </c>
      <c r="C64" s="49">
        <v>340</v>
      </c>
      <c r="D64" s="54" t="s">
        <v>35</v>
      </c>
      <c r="E64" s="170" t="s">
        <v>115</v>
      </c>
      <c r="F64" s="55"/>
      <c r="G64" s="170">
        <v>43200</v>
      </c>
      <c r="H64" s="53"/>
      <c r="I64" s="165"/>
      <c r="J64" s="159"/>
      <c r="K64" s="43" t="s">
        <v>108</v>
      </c>
      <c r="L64" s="162"/>
      <c r="M64" s="158"/>
      <c r="N64" s="158"/>
      <c r="O64" s="53"/>
      <c r="P64" s="196"/>
      <c r="Q64" s="140"/>
      <c r="R64" s="141"/>
      <c r="S64" s="141"/>
      <c r="T64" s="141"/>
      <c r="U64" s="142"/>
      <c r="V64" s="138"/>
      <c r="W64" s="138"/>
      <c r="X64" s="138"/>
      <c r="Y64" s="140"/>
      <c r="Z64" s="141"/>
      <c r="AA64" s="141"/>
      <c r="AB64" s="142"/>
      <c r="AC64" s="35"/>
      <c r="AD64" s="35"/>
      <c r="AE64" s="33"/>
    </row>
    <row r="65" spans="1:31" s="47" customFormat="1" ht="26.25" customHeight="1" outlineLevel="1">
      <c r="A65" s="229">
        <v>925</v>
      </c>
      <c r="B65" s="229">
        <v>244</v>
      </c>
      <c r="C65" s="229">
        <v>226</v>
      </c>
      <c r="D65" s="229" t="s">
        <v>19</v>
      </c>
      <c r="E65" s="303" t="s">
        <v>18</v>
      </c>
      <c r="F65" s="54"/>
      <c r="G65" s="242">
        <v>10000</v>
      </c>
      <c r="H65" s="110"/>
      <c r="I65" s="239"/>
      <c r="J65" s="274" t="s">
        <v>67</v>
      </c>
      <c r="K65" s="229" t="s">
        <v>14</v>
      </c>
      <c r="L65" s="43"/>
      <c r="M65" s="77"/>
      <c r="N65" s="77"/>
      <c r="O65" s="45"/>
      <c r="P65" s="279">
        <f>G65-L65-L67-L66</f>
        <v>10000</v>
      </c>
      <c r="Q65" s="290"/>
      <c r="R65" s="176"/>
      <c r="S65" s="176"/>
      <c r="T65" s="176"/>
      <c r="U65" s="176"/>
      <c r="V65" s="176"/>
      <c r="W65" s="176"/>
      <c r="X65" s="176"/>
      <c r="Y65" s="176"/>
      <c r="Z65" s="85"/>
      <c r="AA65" s="85"/>
      <c r="AB65" s="85"/>
      <c r="AC65" s="46">
        <f t="shared" si="0"/>
        <v>0</v>
      </c>
      <c r="AD65" s="46">
        <f aca="true" t="shared" si="3" ref="AD65:AD71">L65-AC65</f>
        <v>0</v>
      </c>
      <c r="AE65" s="43"/>
    </row>
    <row r="66" spans="1:31" s="47" customFormat="1" ht="12" outlineLevel="1">
      <c r="A66" s="238"/>
      <c r="B66" s="238"/>
      <c r="C66" s="238"/>
      <c r="D66" s="238"/>
      <c r="E66" s="304"/>
      <c r="F66" s="54"/>
      <c r="G66" s="294"/>
      <c r="H66" s="133"/>
      <c r="I66" s="240"/>
      <c r="J66" s="275"/>
      <c r="K66" s="238"/>
      <c r="L66" s="43"/>
      <c r="M66" s="77"/>
      <c r="N66" s="77"/>
      <c r="O66" s="45"/>
      <c r="P66" s="280"/>
      <c r="Q66" s="291"/>
      <c r="R66" s="176"/>
      <c r="S66" s="176"/>
      <c r="T66" s="176"/>
      <c r="U66" s="176"/>
      <c r="V66" s="176"/>
      <c r="W66" s="176"/>
      <c r="X66" s="176"/>
      <c r="Y66" s="176"/>
      <c r="Z66" s="85"/>
      <c r="AA66" s="285"/>
      <c r="AB66" s="286"/>
      <c r="AC66" s="46">
        <f>SUM(Q66:AB66)</f>
        <v>0</v>
      </c>
      <c r="AD66" s="46">
        <f t="shared" si="3"/>
        <v>0</v>
      </c>
      <c r="AE66" s="43"/>
    </row>
    <row r="67" spans="1:31" s="47" customFormat="1" ht="12" outlineLevel="1">
      <c r="A67" s="230"/>
      <c r="B67" s="230"/>
      <c r="C67" s="230"/>
      <c r="D67" s="230"/>
      <c r="E67" s="305"/>
      <c r="F67" s="54"/>
      <c r="G67" s="243"/>
      <c r="H67" s="111"/>
      <c r="I67" s="234"/>
      <c r="J67" s="276"/>
      <c r="K67" s="230"/>
      <c r="L67" s="43"/>
      <c r="M67" s="77"/>
      <c r="N67" s="77"/>
      <c r="O67" s="45"/>
      <c r="P67" s="281"/>
      <c r="Q67" s="291"/>
      <c r="R67" s="176"/>
      <c r="S67" s="176"/>
      <c r="T67" s="176"/>
      <c r="U67" s="176"/>
      <c r="V67" s="176"/>
      <c r="W67" s="176"/>
      <c r="X67" s="176"/>
      <c r="Y67" s="176"/>
      <c r="Z67" s="85"/>
      <c r="AA67" s="85"/>
      <c r="AB67" s="85"/>
      <c r="AC67" s="46">
        <f t="shared" si="0"/>
        <v>0</v>
      </c>
      <c r="AD67" s="46">
        <f t="shared" si="3"/>
        <v>0</v>
      </c>
      <c r="AE67" s="43"/>
    </row>
    <row r="68" spans="1:31" s="47" customFormat="1" ht="35.25" customHeight="1" outlineLevel="1">
      <c r="A68" s="49">
        <v>925</v>
      </c>
      <c r="B68" s="49">
        <v>244</v>
      </c>
      <c r="C68" s="49">
        <v>226</v>
      </c>
      <c r="D68" s="49" t="s">
        <v>19</v>
      </c>
      <c r="E68" s="50" t="s">
        <v>65</v>
      </c>
      <c r="F68" s="54"/>
      <c r="G68" s="174">
        <v>10000</v>
      </c>
      <c r="H68" s="53"/>
      <c r="I68" s="51"/>
      <c r="J68" s="76" t="s">
        <v>67</v>
      </c>
      <c r="K68" s="49" t="s">
        <v>108</v>
      </c>
      <c r="L68" s="43"/>
      <c r="M68" s="45"/>
      <c r="N68" s="45"/>
      <c r="O68" s="45"/>
      <c r="P68" s="46">
        <f>G68-L68</f>
        <v>10000</v>
      </c>
      <c r="Q68" s="291"/>
      <c r="R68" s="176"/>
      <c r="S68" s="176"/>
      <c r="T68" s="176"/>
      <c r="U68" s="176"/>
      <c r="V68" s="176"/>
      <c r="W68" s="176"/>
      <c r="X68" s="176"/>
      <c r="Y68" s="176"/>
      <c r="Z68" s="46"/>
      <c r="AA68" s="46"/>
      <c r="AB68" s="46"/>
      <c r="AC68" s="46">
        <f t="shared" si="0"/>
        <v>0</v>
      </c>
      <c r="AD68" s="46">
        <f t="shared" si="3"/>
        <v>0</v>
      </c>
      <c r="AE68" s="46"/>
    </row>
    <row r="69" spans="1:31" s="47" customFormat="1" ht="24" customHeight="1" outlineLevel="1">
      <c r="A69" s="229">
        <v>925</v>
      </c>
      <c r="B69" s="229">
        <v>244</v>
      </c>
      <c r="C69" s="229">
        <v>226</v>
      </c>
      <c r="D69" s="229" t="s">
        <v>19</v>
      </c>
      <c r="E69" s="227" t="s">
        <v>20</v>
      </c>
      <c r="F69" s="54"/>
      <c r="G69" s="242">
        <v>112600</v>
      </c>
      <c r="H69" s="53"/>
      <c r="I69" s="239"/>
      <c r="J69" s="76" t="s">
        <v>67</v>
      </c>
      <c r="K69" s="229" t="s">
        <v>14</v>
      </c>
      <c r="L69" s="43"/>
      <c r="M69" s="45"/>
      <c r="N69" s="45"/>
      <c r="O69" s="45"/>
      <c r="P69" s="279">
        <f>G69-L69-L70-L71</f>
        <v>112600</v>
      </c>
      <c r="Q69" s="291"/>
      <c r="R69" s="176"/>
      <c r="S69" s="176"/>
      <c r="T69" s="176"/>
      <c r="U69" s="176"/>
      <c r="V69" s="176"/>
      <c r="W69" s="176"/>
      <c r="X69" s="176"/>
      <c r="Y69" s="176"/>
      <c r="Z69" s="46"/>
      <c r="AA69" s="46"/>
      <c r="AB69" s="46"/>
      <c r="AC69" s="46">
        <f t="shared" si="0"/>
        <v>0</v>
      </c>
      <c r="AD69" s="46">
        <f t="shared" si="3"/>
        <v>0</v>
      </c>
      <c r="AE69" s="46"/>
    </row>
    <row r="70" spans="1:31" s="47" customFormat="1" ht="12" outlineLevel="1">
      <c r="A70" s="238"/>
      <c r="B70" s="238"/>
      <c r="C70" s="238"/>
      <c r="D70" s="238"/>
      <c r="E70" s="241"/>
      <c r="F70" s="54"/>
      <c r="G70" s="294"/>
      <c r="H70" s="53"/>
      <c r="I70" s="240"/>
      <c r="J70" s="76"/>
      <c r="K70" s="293"/>
      <c r="L70" s="43"/>
      <c r="M70" s="45"/>
      <c r="N70" s="77"/>
      <c r="O70" s="45"/>
      <c r="P70" s="280"/>
      <c r="Q70" s="291"/>
      <c r="R70" s="176"/>
      <c r="S70" s="176"/>
      <c r="T70" s="176"/>
      <c r="U70" s="176"/>
      <c r="V70" s="176"/>
      <c r="W70" s="176"/>
      <c r="X70" s="176"/>
      <c r="Y70" s="176"/>
      <c r="Z70" s="46"/>
      <c r="AA70" s="46"/>
      <c r="AB70" s="46"/>
      <c r="AC70" s="46">
        <f t="shared" si="0"/>
        <v>0</v>
      </c>
      <c r="AD70" s="46">
        <f t="shared" si="3"/>
        <v>0</v>
      </c>
      <c r="AE70" s="46"/>
    </row>
    <row r="71" spans="1:31" s="47" customFormat="1" ht="12" outlineLevel="1">
      <c r="A71" s="238"/>
      <c r="B71" s="238"/>
      <c r="C71" s="238"/>
      <c r="D71" s="238"/>
      <c r="E71" s="241"/>
      <c r="F71" s="54"/>
      <c r="G71" s="294"/>
      <c r="H71" s="53"/>
      <c r="I71" s="240"/>
      <c r="J71" s="76"/>
      <c r="K71" s="293"/>
      <c r="L71" s="43"/>
      <c r="M71" s="45"/>
      <c r="N71" s="77"/>
      <c r="O71" s="45"/>
      <c r="P71" s="280"/>
      <c r="Q71" s="291"/>
      <c r="R71" s="176"/>
      <c r="S71" s="176"/>
      <c r="T71" s="176"/>
      <c r="U71" s="176"/>
      <c r="V71" s="176"/>
      <c r="W71" s="176"/>
      <c r="X71" s="176"/>
      <c r="Y71" s="176"/>
      <c r="Z71" s="46"/>
      <c r="AA71" s="46"/>
      <c r="AB71" s="46"/>
      <c r="AC71" s="46">
        <f t="shared" si="0"/>
        <v>0</v>
      </c>
      <c r="AD71" s="46">
        <f t="shared" si="3"/>
        <v>0</v>
      </c>
      <c r="AE71" s="46"/>
    </row>
    <row r="72" spans="1:31" s="5" customFormat="1" ht="36" customHeight="1" outlineLevel="1">
      <c r="A72" s="49">
        <v>925</v>
      </c>
      <c r="B72" s="49">
        <v>244</v>
      </c>
      <c r="C72" s="49">
        <v>310</v>
      </c>
      <c r="D72" s="49" t="s">
        <v>19</v>
      </c>
      <c r="E72" s="50" t="s">
        <v>41</v>
      </c>
      <c r="F72" s="55"/>
      <c r="G72" s="51"/>
      <c r="H72" s="53"/>
      <c r="I72" s="51"/>
      <c r="J72" s="76" t="s">
        <v>67</v>
      </c>
      <c r="K72" s="49" t="s">
        <v>108</v>
      </c>
      <c r="L72" s="33"/>
      <c r="M72" s="34"/>
      <c r="N72" s="34"/>
      <c r="O72" s="34"/>
      <c r="P72" s="46">
        <f>G72-L72</f>
        <v>0</v>
      </c>
      <c r="Q72" s="292"/>
      <c r="R72" s="176"/>
      <c r="S72" s="176"/>
      <c r="T72" s="176"/>
      <c r="U72" s="176"/>
      <c r="V72" s="176"/>
      <c r="W72" s="176"/>
      <c r="X72" s="176"/>
      <c r="Y72" s="176"/>
      <c r="Z72" s="46"/>
      <c r="AA72" s="46"/>
      <c r="AB72" s="46"/>
      <c r="AC72" s="46">
        <f t="shared" si="0"/>
        <v>0</v>
      </c>
      <c r="AD72" s="46"/>
      <c r="AE72" s="99"/>
    </row>
    <row r="73" spans="1:31" s="57" customFormat="1" ht="26.25" customHeight="1" outlineLevel="1">
      <c r="A73" s="229">
        <v>925</v>
      </c>
      <c r="B73" s="229">
        <v>244</v>
      </c>
      <c r="C73" s="229">
        <v>310</v>
      </c>
      <c r="D73" s="229" t="s">
        <v>19</v>
      </c>
      <c r="E73" s="227" t="s">
        <v>42</v>
      </c>
      <c r="F73" s="54"/>
      <c r="G73" s="242">
        <v>30000</v>
      </c>
      <c r="H73" s="53"/>
      <c r="I73" s="239"/>
      <c r="J73" s="76" t="s">
        <v>67</v>
      </c>
      <c r="K73" s="229" t="s">
        <v>14</v>
      </c>
      <c r="L73" s="43"/>
      <c r="M73" s="77"/>
      <c r="N73" s="77"/>
      <c r="O73" s="45"/>
      <c r="P73" s="279">
        <f>G73-L73-L74</f>
        <v>30000</v>
      </c>
      <c r="Q73" s="279"/>
      <c r="R73" s="177"/>
      <c r="S73" s="177"/>
      <c r="T73" s="177"/>
      <c r="U73" s="177"/>
      <c r="V73" s="177"/>
      <c r="W73" s="177"/>
      <c r="X73" s="177"/>
      <c r="Y73" s="177"/>
      <c r="Z73" s="46"/>
      <c r="AA73" s="282"/>
      <c r="AB73" s="284"/>
      <c r="AC73" s="46">
        <f t="shared" si="0"/>
        <v>0</v>
      </c>
      <c r="AD73" s="46">
        <f aca="true" t="shared" si="4" ref="AD73:AD86">L73-AC73</f>
        <v>0</v>
      </c>
      <c r="AE73" s="100"/>
    </row>
    <row r="74" spans="1:31" s="57" customFormat="1" ht="27" customHeight="1" outlineLevel="1">
      <c r="A74" s="230"/>
      <c r="B74" s="230"/>
      <c r="C74" s="230"/>
      <c r="D74" s="230"/>
      <c r="E74" s="228"/>
      <c r="F74" s="54"/>
      <c r="G74" s="243"/>
      <c r="H74" s="53"/>
      <c r="I74" s="234"/>
      <c r="J74" s="76" t="s">
        <v>67</v>
      </c>
      <c r="K74" s="230"/>
      <c r="L74" s="43"/>
      <c r="M74" s="77"/>
      <c r="N74" s="77"/>
      <c r="O74" s="45"/>
      <c r="P74" s="281"/>
      <c r="Q74" s="280"/>
      <c r="R74" s="177"/>
      <c r="S74" s="177"/>
      <c r="T74" s="177"/>
      <c r="U74" s="177"/>
      <c r="V74" s="177"/>
      <c r="W74" s="177"/>
      <c r="X74" s="177"/>
      <c r="Y74" s="177"/>
      <c r="Z74" s="46"/>
      <c r="AA74" s="282"/>
      <c r="AB74" s="284"/>
      <c r="AC74" s="46">
        <f t="shared" si="0"/>
        <v>0</v>
      </c>
      <c r="AD74" s="46">
        <f t="shared" si="4"/>
        <v>0</v>
      </c>
      <c r="AE74" s="100"/>
    </row>
    <row r="75" spans="1:31" s="57" customFormat="1" ht="24" outlineLevel="1">
      <c r="A75" s="227">
        <v>925</v>
      </c>
      <c r="B75" s="227">
        <v>244</v>
      </c>
      <c r="C75" s="227">
        <v>310</v>
      </c>
      <c r="D75" s="227" t="s">
        <v>19</v>
      </c>
      <c r="E75" s="227" t="s">
        <v>43</v>
      </c>
      <c r="F75" s="50"/>
      <c r="G75" s="306">
        <v>93000</v>
      </c>
      <c r="H75" s="50"/>
      <c r="I75" s="50"/>
      <c r="J75" s="50" t="s">
        <v>70</v>
      </c>
      <c r="K75" s="50" t="s">
        <v>118</v>
      </c>
      <c r="L75" s="43"/>
      <c r="M75" s="77"/>
      <c r="N75" s="77"/>
      <c r="O75" s="56"/>
      <c r="P75" s="46">
        <f>G75-L75-L76</f>
        <v>93000</v>
      </c>
      <c r="Q75" s="280"/>
      <c r="R75" s="177"/>
      <c r="S75" s="177"/>
      <c r="T75" s="177"/>
      <c r="U75" s="177"/>
      <c r="V75" s="177"/>
      <c r="W75" s="177"/>
      <c r="X75" s="177"/>
      <c r="Y75" s="177"/>
      <c r="Z75" s="122"/>
      <c r="AA75" s="282"/>
      <c r="AB75" s="284"/>
      <c r="AC75" s="46">
        <f t="shared" si="0"/>
        <v>0</v>
      </c>
      <c r="AD75" s="46">
        <f t="shared" si="4"/>
        <v>0</v>
      </c>
      <c r="AE75" s="100"/>
    </row>
    <row r="76" spans="1:31" s="57" customFormat="1" ht="15" outlineLevel="1">
      <c r="A76" s="228"/>
      <c r="B76" s="228"/>
      <c r="C76" s="228"/>
      <c r="D76" s="228"/>
      <c r="E76" s="228"/>
      <c r="F76" s="50"/>
      <c r="G76" s="307"/>
      <c r="H76" s="50"/>
      <c r="I76" s="50"/>
      <c r="J76" s="50"/>
      <c r="K76" s="50" t="s">
        <v>118</v>
      </c>
      <c r="L76" s="43"/>
      <c r="M76" s="77"/>
      <c r="N76" s="77"/>
      <c r="O76" s="56"/>
      <c r="P76" s="46"/>
      <c r="Q76" s="280"/>
      <c r="R76" s="177"/>
      <c r="S76" s="177"/>
      <c r="T76" s="177"/>
      <c r="U76" s="177"/>
      <c r="V76" s="177"/>
      <c r="W76" s="177"/>
      <c r="X76" s="177"/>
      <c r="Y76" s="177"/>
      <c r="Z76" s="122"/>
      <c r="AA76" s="150"/>
      <c r="AB76" s="151"/>
      <c r="AC76" s="46"/>
      <c r="AD76" s="46"/>
      <c r="AE76" s="100"/>
    </row>
    <row r="77" spans="1:31" s="4" customFormat="1" ht="15" customHeight="1" hidden="1" outlineLevel="1">
      <c r="A77" s="49">
        <v>925</v>
      </c>
      <c r="B77" s="49">
        <v>244</v>
      </c>
      <c r="C77" s="49">
        <v>310</v>
      </c>
      <c r="D77" s="49" t="s">
        <v>19</v>
      </c>
      <c r="E77" s="50" t="s">
        <v>106</v>
      </c>
      <c r="F77" s="55"/>
      <c r="G77" s="51"/>
      <c r="H77" s="53"/>
      <c r="I77" s="51"/>
      <c r="J77" s="53"/>
      <c r="K77" s="49"/>
      <c r="L77" s="33"/>
      <c r="M77" s="34"/>
      <c r="N77" s="34"/>
      <c r="O77" s="34"/>
      <c r="P77" s="46">
        <f aca="true" t="shared" si="5" ref="P77:P88">G77-L77</f>
        <v>0</v>
      </c>
      <c r="Q77" s="280"/>
      <c r="R77" s="177"/>
      <c r="S77" s="177"/>
      <c r="T77" s="177"/>
      <c r="U77" s="177"/>
      <c r="V77" s="177"/>
      <c r="W77" s="177"/>
      <c r="X77" s="177"/>
      <c r="Y77" s="177"/>
      <c r="Z77" s="46"/>
      <c r="AA77" s="46"/>
      <c r="AB77" s="46"/>
      <c r="AC77" s="46">
        <f t="shared" si="0"/>
        <v>0</v>
      </c>
      <c r="AD77" s="46">
        <f t="shared" si="4"/>
        <v>0</v>
      </c>
      <c r="AE77" s="101"/>
    </row>
    <row r="78" spans="1:31" s="57" customFormat="1" ht="61.5" customHeight="1" hidden="1" outlineLevel="1">
      <c r="A78" s="49">
        <v>925</v>
      </c>
      <c r="B78" s="49">
        <v>244</v>
      </c>
      <c r="C78" s="49">
        <v>310</v>
      </c>
      <c r="D78" s="49" t="s">
        <v>19</v>
      </c>
      <c r="E78" s="50" t="s">
        <v>23</v>
      </c>
      <c r="F78" s="54"/>
      <c r="G78" s="51"/>
      <c r="H78" s="53"/>
      <c r="I78" s="51"/>
      <c r="J78" s="76" t="s">
        <v>67</v>
      </c>
      <c r="K78" s="49"/>
      <c r="L78" s="43"/>
      <c r="M78" s="77"/>
      <c r="N78" s="77"/>
      <c r="O78" s="45"/>
      <c r="P78" s="46">
        <f t="shared" si="5"/>
        <v>0</v>
      </c>
      <c r="Q78" s="280"/>
      <c r="R78" s="177"/>
      <c r="S78" s="177"/>
      <c r="T78" s="177"/>
      <c r="U78" s="177"/>
      <c r="V78" s="177"/>
      <c r="W78" s="177"/>
      <c r="X78" s="177"/>
      <c r="Y78" s="177"/>
      <c r="Z78" s="46"/>
      <c r="AA78" s="282"/>
      <c r="AB78" s="284"/>
      <c r="AC78" s="46">
        <f t="shared" si="0"/>
        <v>0</v>
      </c>
      <c r="AD78" s="46">
        <f t="shared" si="4"/>
        <v>0</v>
      </c>
      <c r="AE78" s="100"/>
    </row>
    <row r="79" spans="1:31" s="57" customFormat="1" ht="24" hidden="1" outlineLevel="1">
      <c r="A79" s="49">
        <v>925</v>
      </c>
      <c r="B79" s="49">
        <v>244</v>
      </c>
      <c r="C79" s="49">
        <v>310</v>
      </c>
      <c r="D79" s="49" t="s">
        <v>19</v>
      </c>
      <c r="E79" s="50" t="s">
        <v>22</v>
      </c>
      <c r="F79" s="54"/>
      <c r="G79" s="51"/>
      <c r="H79" s="53"/>
      <c r="I79" s="51"/>
      <c r="J79" s="76" t="s">
        <v>67</v>
      </c>
      <c r="K79" s="49"/>
      <c r="L79" s="43"/>
      <c r="M79" s="45"/>
      <c r="N79" s="45"/>
      <c r="O79" s="45"/>
      <c r="P79" s="46">
        <f t="shared" si="5"/>
        <v>0</v>
      </c>
      <c r="Q79" s="280"/>
      <c r="R79" s="177"/>
      <c r="S79" s="177"/>
      <c r="T79" s="177"/>
      <c r="U79" s="177"/>
      <c r="V79" s="177"/>
      <c r="W79" s="177"/>
      <c r="X79" s="177"/>
      <c r="Y79" s="177"/>
      <c r="Z79" s="46"/>
      <c r="AA79" s="46"/>
      <c r="AB79" s="46"/>
      <c r="AC79" s="46">
        <f>SUM(Q79:AB79)</f>
        <v>0</v>
      </c>
      <c r="AD79" s="46">
        <f t="shared" si="4"/>
        <v>0</v>
      </c>
      <c r="AE79" s="100"/>
    </row>
    <row r="80" spans="1:31" s="57" customFormat="1" ht="24" customHeight="1" hidden="1" outlineLevel="1">
      <c r="A80" s="49">
        <v>925</v>
      </c>
      <c r="B80" s="49">
        <v>244</v>
      </c>
      <c r="C80" s="49">
        <v>310</v>
      </c>
      <c r="D80" s="49" t="s">
        <v>19</v>
      </c>
      <c r="E80" s="50" t="s">
        <v>45</v>
      </c>
      <c r="F80" s="54"/>
      <c r="G80" s="174"/>
      <c r="H80" s="51"/>
      <c r="I80" s="53"/>
      <c r="J80" s="76" t="s">
        <v>67</v>
      </c>
      <c r="K80" s="49" t="s">
        <v>16</v>
      </c>
      <c r="L80" s="43"/>
      <c r="M80" s="45"/>
      <c r="N80" s="45"/>
      <c r="O80" s="45"/>
      <c r="P80" s="46">
        <f t="shared" si="5"/>
        <v>0</v>
      </c>
      <c r="Q80" s="280"/>
      <c r="R80" s="177"/>
      <c r="S80" s="177"/>
      <c r="T80" s="177"/>
      <c r="U80" s="177"/>
      <c r="V80" s="177"/>
      <c r="W80" s="177"/>
      <c r="X80" s="177"/>
      <c r="Y80" s="177"/>
      <c r="Z80" s="46"/>
      <c r="AA80" s="46"/>
      <c r="AB80" s="46"/>
      <c r="AC80" s="46">
        <f t="shared" si="0"/>
        <v>0</v>
      </c>
      <c r="AD80" s="46">
        <f t="shared" si="4"/>
        <v>0</v>
      </c>
      <c r="AE80" s="102"/>
    </row>
    <row r="81" spans="1:31" s="57" customFormat="1" ht="24" customHeight="1" hidden="1" outlineLevel="1">
      <c r="A81" s="49">
        <v>925</v>
      </c>
      <c r="B81" s="49">
        <v>244</v>
      </c>
      <c r="C81" s="49">
        <v>310</v>
      </c>
      <c r="D81" s="49" t="s">
        <v>19</v>
      </c>
      <c r="E81" s="50" t="s">
        <v>23</v>
      </c>
      <c r="F81" s="54"/>
      <c r="G81" s="51"/>
      <c r="H81" s="51"/>
      <c r="I81" s="51"/>
      <c r="J81" s="76" t="s">
        <v>67</v>
      </c>
      <c r="K81" s="49"/>
      <c r="L81" s="43"/>
      <c r="M81" s="45"/>
      <c r="N81" s="45"/>
      <c r="O81" s="45"/>
      <c r="P81" s="46">
        <f t="shared" si="5"/>
        <v>0</v>
      </c>
      <c r="Q81" s="280"/>
      <c r="R81" s="177"/>
      <c r="S81" s="177"/>
      <c r="T81" s="177"/>
      <c r="U81" s="177"/>
      <c r="V81" s="177"/>
      <c r="W81" s="177"/>
      <c r="X81" s="177"/>
      <c r="Y81" s="177"/>
      <c r="Z81" s="46"/>
      <c r="AA81" s="46"/>
      <c r="AB81" s="46"/>
      <c r="AC81" s="46">
        <f t="shared" si="0"/>
        <v>0</v>
      </c>
      <c r="AD81" s="46">
        <f t="shared" si="4"/>
        <v>0</v>
      </c>
      <c r="AE81" s="102"/>
    </row>
    <row r="82" spans="1:31" s="58" customFormat="1" ht="24" customHeight="1" hidden="1" outlineLevel="1">
      <c r="A82" s="49">
        <v>925</v>
      </c>
      <c r="B82" s="49">
        <v>244</v>
      </c>
      <c r="C82" s="49">
        <v>310</v>
      </c>
      <c r="D82" s="49" t="s">
        <v>19</v>
      </c>
      <c r="E82" s="50" t="s">
        <v>46</v>
      </c>
      <c r="F82" s="54"/>
      <c r="G82" s="51"/>
      <c r="H82" s="51"/>
      <c r="I82" s="51"/>
      <c r="J82" s="76" t="s">
        <v>67</v>
      </c>
      <c r="K82" s="49"/>
      <c r="L82" s="43"/>
      <c r="M82" s="45"/>
      <c r="N82" s="45"/>
      <c r="O82" s="45"/>
      <c r="P82" s="46">
        <f t="shared" si="5"/>
        <v>0</v>
      </c>
      <c r="Q82" s="280"/>
      <c r="R82" s="177"/>
      <c r="S82" s="177"/>
      <c r="T82" s="177"/>
      <c r="U82" s="177"/>
      <c r="V82" s="177"/>
      <c r="W82" s="177"/>
      <c r="X82" s="177"/>
      <c r="Y82" s="177"/>
      <c r="Z82" s="46"/>
      <c r="AA82" s="46"/>
      <c r="AB82" s="46"/>
      <c r="AC82" s="46">
        <f t="shared" si="0"/>
        <v>0</v>
      </c>
      <c r="AD82" s="46">
        <f t="shared" si="4"/>
        <v>0</v>
      </c>
      <c r="AE82" s="102"/>
    </row>
    <row r="83" spans="1:31" s="58" customFormat="1" ht="24" customHeight="1" outlineLevel="1">
      <c r="A83" s="229">
        <v>925</v>
      </c>
      <c r="B83" s="229">
        <v>244</v>
      </c>
      <c r="C83" s="229">
        <v>310</v>
      </c>
      <c r="D83" s="229" t="s">
        <v>19</v>
      </c>
      <c r="E83" s="227" t="s">
        <v>21</v>
      </c>
      <c r="F83" s="54"/>
      <c r="G83" s="242">
        <v>100000</v>
      </c>
      <c r="H83" s="51"/>
      <c r="I83" s="51"/>
      <c r="J83" s="76" t="s">
        <v>67</v>
      </c>
      <c r="K83" s="49" t="s">
        <v>14</v>
      </c>
      <c r="L83" s="43"/>
      <c r="M83" s="45"/>
      <c r="N83" s="45"/>
      <c r="O83" s="45"/>
      <c r="P83" s="279">
        <f>G83-L83-L84</f>
        <v>100000</v>
      </c>
      <c r="Q83" s="280"/>
      <c r="R83" s="177"/>
      <c r="S83" s="177"/>
      <c r="T83" s="177"/>
      <c r="U83" s="177"/>
      <c r="V83" s="177"/>
      <c r="W83" s="177"/>
      <c r="X83" s="177"/>
      <c r="Y83" s="177"/>
      <c r="Z83" s="46"/>
      <c r="AA83" s="46"/>
      <c r="AB83" s="46"/>
      <c r="AC83" s="46">
        <f t="shared" si="0"/>
        <v>0</v>
      </c>
      <c r="AD83" s="46">
        <f t="shared" si="4"/>
        <v>0</v>
      </c>
      <c r="AE83" s="102"/>
    </row>
    <row r="84" spans="1:31" s="58" customFormat="1" ht="24" customHeight="1" outlineLevel="1">
      <c r="A84" s="230"/>
      <c r="B84" s="230"/>
      <c r="C84" s="230"/>
      <c r="D84" s="230"/>
      <c r="E84" s="228"/>
      <c r="F84" s="54"/>
      <c r="G84" s="243"/>
      <c r="H84" s="51"/>
      <c r="I84" s="51"/>
      <c r="J84" s="76"/>
      <c r="K84" s="49" t="s">
        <v>14</v>
      </c>
      <c r="L84" s="43"/>
      <c r="M84" s="45"/>
      <c r="N84" s="45"/>
      <c r="O84" s="45"/>
      <c r="P84" s="281"/>
      <c r="Q84" s="280"/>
      <c r="R84" s="177"/>
      <c r="S84" s="177"/>
      <c r="T84" s="177"/>
      <c r="U84" s="177"/>
      <c r="V84" s="177"/>
      <c r="W84" s="177"/>
      <c r="X84" s="177"/>
      <c r="Y84" s="177"/>
      <c r="Z84" s="46"/>
      <c r="AA84" s="46"/>
      <c r="AB84" s="46"/>
      <c r="AC84" s="46"/>
      <c r="AD84" s="46"/>
      <c r="AE84" s="102"/>
    </row>
    <row r="85" spans="1:31" s="58" customFormat="1" ht="39.75" customHeight="1" hidden="1" outlineLevel="1">
      <c r="A85" s="49">
        <v>925</v>
      </c>
      <c r="B85" s="49">
        <v>244</v>
      </c>
      <c r="C85" s="49">
        <v>310</v>
      </c>
      <c r="D85" s="49" t="s">
        <v>19</v>
      </c>
      <c r="E85" s="50" t="s">
        <v>44</v>
      </c>
      <c r="F85" s="54"/>
      <c r="G85" s="51"/>
      <c r="H85" s="51"/>
      <c r="I85" s="51"/>
      <c r="J85" s="76" t="s">
        <v>67</v>
      </c>
      <c r="K85" s="49" t="s">
        <v>14</v>
      </c>
      <c r="L85" s="43"/>
      <c r="M85" s="45"/>
      <c r="N85" s="45"/>
      <c r="O85" s="45"/>
      <c r="P85" s="46">
        <f t="shared" si="5"/>
        <v>0</v>
      </c>
      <c r="Q85" s="281"/>
      <c r="R85" s="177"/>
      <c r="S85" s="177"/>
      <c r="T85" s="177"/>
      <c r="U85" s="177"/>
      <c r="V85" s="177"/>
      <c r="W85" s="177"/>
      <c r="X85" s="177"/>
      <c r="Y85" s="177"/>
      <c r="Z85" s="46"/>
      <c r="AA85" s="46"/>
      <c r="AB85" s="46"/>
      <c r="AC85" s="46">
        <f t="shared" si="0"/>
        <v>0</v>
      </c>
      <c r="AD85" s="46">
        <f t="shared" si="4"/>
        <v>0</v>
      </c>
      <c r="AE85" s="102"/>
    </row>
    <row r="86" spans="1:31" s="58" customFormat="1" ht="28.5" customHeight="1" hidden="1" outlineLevel="1">
      <c r="A86" s="49">
        <v>925</v>
      </c>
      <c r="B86" s="49">
        <v>244</v>
      </c>
      <c r="C86" s="49">
        <v>310</v>
      </c>
      <c r="D86" s="49" t="s">
        <v>19</v>
      </c>
      <c r="E86" s="50" t="s">
        <v>47</v>
      </c>
      <c r="F86" s="54"/>
      <c r="G86" s="51"/>
      <c r="H86" s="51"/>
      <c r="I86" s="51"/>
      <c r="J86" s="76" t="s">
        <v>67</v>
      </c>
      <c r="K86" s="49"/>
      <c r="L86" s="43"/>
      <c r="M86" s="45"/>
      <c r="N86" s="45"/>
      <c r="O86" s="45"/>
      <c r="P86" s="46">
        <f t="shared" si="5"/>
        <v>0</v>
      </c>
      <c r="Q86" s="279"/>
      <c r="R86" s="177"/>
      <c r="S86" s="177"/>
      <c r="T86" s="177"/>
      <c r="U86" s="177"/>
      <c r="V86" s="177"/>
      <c r="W86" s="177"/>
      <c r="X86" s="177"/>
      <c r="Y86" s="177"/>
      <c r="Z86" s="46"/>
      <c r="AA86" s="46"/>
      <c r="AB86" s="46"/>
      <c r="AC86" s="46">
        <f t="shared" si="0"/>
        <v>0</v>
      </c>
      <c r="AD86" s="46">
        <f t="shared" si="4"/>
        <v>0</v>
      </c>
      <c r="AE86" s="102"/>
    </row>
    <row r="87" spans="1:31" s="58" customFormat="1" ht="51" customHeight="1" outlineLevel="1">
      <c r="A87" s="49">
        <v>925</v>
      </c>
      <c r="B87" s="49">
        <v>244</v>
      </c>
      <c r="C87" s="49">
        <v>340</v>
      </c>
      <c r="D87" s="49" t="s">
        <v>19</v>
      </c>
      <c r="E87" s="50" t="s">
        <v>24</v>
      </c>
      <c r="F87" s="54"/>
      <c r="G87" s="174">
        <v>10000</v>
      </c>
      <c r="H87" s="53"/>
      <c r="I87" s="53"/>
      <c r="J87" s="76" t="s">
        <v>67</v>
      </c>
      <c r="K87" s="49" t="s">
        <v>14</v>
      </c>
      <c r="L87" s="43"/>
      <c r="M87" s="45"/>
      <c r="N87" s="45"/>
      <c r="O87" s="45"/>
      <c r="P87" s="46">
        <f t="shared" si="5"/>
        <v>10000</v>
      </c>
      <c r="Q87" s="280"/>
      <c r="R87" s="177"/>
      <c r="S87" s="177"/>
      <c r="T87" s="177"/>
      <c r="U87" s="177"/>
      <c r="V87" s="177"/>
      <c r="W87" s="177"/>
      <c r="X87" s="177"/>
      <c r="Y87" s="177"/>
      <c r="Z87" s="46"/>
      <c r="AA87" s="46"/>
      <c r="AB87" s="46"/>
      <c r="AC87" s="46">
        <f t="shared" si="0"/>
        <v>0</v>
      </c>
      <c r="AD87" s="46">
        <f>L87-AC87</f>
        <v>0</v>
      </c>
      <c r="AE87" s="102"/>
    </row>
    <row r="88" spans="1:31" s="58" customFormat="1" ht="56.25" customHeight="1" outlineLevel="1">
      <c r="A88" s="49">
        <v>925</v>
      </c>
      <c r="B88" s="49">
        <v>244</v>
      </c>
      <c r="C88" s="49">
        <v>340</v>
      </c>
      <c r="D88" s="49" t="s">
        <v>19</v>
      </c>
      <c r="E88" s="50" t="s">
        <v>48</v>
      </c>
      <c r="F88" s="54"/>
      <c r="G88" s="174">
        <v>10000</v>
      </c>
      <c r="H88" s="53"/>
      <c r="I88" s="53"/>
      <c r="J88" s="76" t="s">
        <v>67</v>
      </c>
      <c r="K88" s="49" t="s">
        <v>14</v>
      </c>
      <c r="L88" s="43"/>
      <c r="M88" s="77"/>
      <c r="N88" s="77"/>
      <c r="O88" s="45"/>
      <c r="P88" s="46">
        <f t="shared" si="5"/>
        <v>10000</v>
      </c>
      <c r="Q88" s="280"/>
      <c r="R88" s="177"/>
      <c r="S88" s="177"/>
      <c r="T88" s="177"/>
      <c r="U88" s="177"/>
      <c r="V88" s="177"/>
      <c r="W88" s="177"/>
      <c r="X88" s="177"/>
      <c r="Y88" s="177"/>
      <c r="Z88" s="46"/>
      <c r="AA88" s="282"/>
      <c r="AB88" s="284"/>
      <c r="AC88" s="46">
        <f>SUM(Q88:AB88)</f>
        <v>0</v>
      </c>
      <c r="AD88" s="46">
        <f>L88-AC88</f>
        <v>0</v>
      </c>
      <c r="AE88" s="102"/>
    </row>
    <row r="89" spans="1:31" s="58" customFormat="1" ht="24" outlineLevel="1">
      <c r="A89" s="244">
        <v>925</v>
      </c>
      <c r="B89" s="246">
        <v>244</v>
      </c>
      <c r="C89" s="246">
        <v>340</v>
      </c>
      <c r="D89" s="225" t="s">
        <v>19</v>
      </c>
      <c r="E89" s="227" t="s">
        <v>49</v>
      </c>
      <c r="F89" s="54"/>
      <c r="G89" s="175">
        <v>45000</v>
      </c>
      <c r="H89" s="53"/>
      <c r="I89" s="53"/>
      <c r="J89" s="76" t="s">
        <v>67</v>
      </c>
      <c r="K89" s="49" t="s">
        <v>14</v>
      </c>
      <c r="L89" s="43"/>
      <c r="M89" s="77"/>
      <c r="N89" s="77"/>
      <c r="O89" s="45"/>
      <c r="P89" s="217">
        <f>G89-L89</f>
        <v>45000</v>
      </c>
      <c r="Q89" s="280"/>
      <c r="R89" s="177"/>
      <c r="S89" s="177"/>
      <c r="T89" s="177"/>
      <c r="U89" s="177"/>
      <c r="V89" s="177"/>
      <c r="W89" s="177"/>
      <c r="X89" s="177"/>
      <c r="Y89" s="177"/>
      <c r="Z89" s="46"/>
      <c r="AA89" s="282"/>
      <c r="AB89" s="284"/>
      <c r="AC89" s="46">
        <f>SUM(Q89:AB89)</f>
        <v>0</v>
      </c>
      <c r="AD89" s="46">
        <f>L89-AC89</f>
        <v>0</v>
      </c>
      <c r="AE89" s="102"/>
    </row>
    <row r="90" spans="1:31" s="58" customFormat="1" ht="15" outlineLevel="1">
      <c r="A90" s="245"/>
      <c r="B90" s="247"/>
      <c r="C90" s="247"/>
      <c r="D90" s="226"/>
      <c r="E90" s="228"/>
      <c r="F90" s="54"/>
      <c r="G90" s="173"/>
      <c r="H90" s="53"/>
      <c r="I90" s="53"/>
      <c r="J90" s="76"/>
      <c r="K90" s="49" t="s">
        <v>14</v>
      </c>
      <c r="L90" s="43"/>
      <c r="M90" s="77"/>
      <c r="N90" s="77"/>
      <c r="O90" s="45"/>
      <c r="P90" s="218">
        <f>G90-L90</f>
        <v>0</v>
      </c>
      <c r="Q90" s="281"/>
      <c r="R90" s="46"/>
      <c r="S90" s="46"/>
      <c r="T90" s="46"/>
      <c r="U90" s="46"/>
      <c r="V90" s="46"/>
      <c r="W90" s="46"/>
      <c r="X90" s="46"/>
      <c r="Y90" s="46"/>
      <c r="Z90" s="46"/>
      <c r="AA90" s="150"/>
      <c r="AB90" s="151"/>
      <c r="AC90" s="46">
        <f>SUM(Q90:AB90)</f>
        <v>0</v>
      </c>
      <c r="AD90" s="46">
        <f>L90-AC90</f>
        <v>0</v>
      </c>
      <c r="AE90" s="102"/>
    </row>
    <row r="91" spans="1:31" s="1" customFormat="1" ht="33" customHeight="1">
      <c r="A91" s="235" t="s">
        <v>50</v>
      </c>
      <c r="B91" s="248"/>
      <c r="C91" s="248"/>
      <c r="D91" s="249"/>
      <c r="E91" s="73"/>
      <c r="F91" s="74"/>
      <c r="G91" s="75">
        <f>G61+G43+G29+G27+G25+G22+G20+G64+G62+G42+G41+G37+G36+G35+G34+G32+G30+G63</f>
        <v>4656200</v>
      </c>
      <c r="H91" s="75"/>
      <c r="I91" s="75"/>
      <c r="J91" s="59"/>
      <c r="K91" s="60"/>
      <c r="L91" s="75"/>
      <c r="M91" s="37">
        <f>SUM(M20:M43)-M21</f>
        <v>0</v>
      </c>
      <c r="N91" s="37"/>
      <c r="O91" s="37"/>
      <c r="P91" s="75" t="e">
        <f>P20+P22+P25+P27+P28+P29+P30+P32+P33+P34+P35+P36+P37+P41+P43+P44+P45+P47+P48+#REF!</f>
        <v>#REF!</v>
      </c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103"/>
    </row>
    <row r="92" spans="1:31" s="1" customFormat="1" ht="33" customHeight="1">
      <c r="A92" s="235" t="s">
        <v>111</v>
      </c>
      <c r="B92" s="236"/>
      <c r="C92" s="236"/>
      <c r="D92" s="237"/>
      <c r="E92" s="73"/>
      <c r="F92" s="74"/>
      <c r="G92" s="75">
        <f>G55</f>
        <v>4795194.02</v>
      </c>
      <c r="H92" s="75"/>
      <c r="I92" s="75"/>
      <c r="J92" s="59"/>
      <c r="K92" s="60"/>
      <c r="L92" s="75"/>
      <c r="M92" s="37"/>
      <c r="N92" s="37"/>
      <c r="O92" s="37"/>
      <c r="P92" s="75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103"/>
    </row>
    <row r="93" spans="1:31" s="1" customFormat="1" ht="36" customHeight="1">
      <c r="A93" s="235" t="s">
        <v>57</v>
      </c>
      <c r="B93" s="248"/>
      <c r="C93" s="248"/>
      <c r="D93" s="249"/>
      <c r="E93" s="73"/>
      <c r="F93" s="74"/>
      <c r="G93" s="75"/>
      <c r="H93" s="75"/>
      <c r="I93" s="75"/>
      <c r="J93" s="59"/>
      <c r="K93" s="60"/>
      <c r="L93" s="75"/>
      <c r="M93" s="37" t="e">
        <f>#REF!</f>
        <v>#REF!</v>
      </c>
      <c r="N93" s="37"/>
      <c r="O93" s="37"/>
      <c r="P93" s="75">
        <f>P55</f>
        <v>1469564.9100000006</v>
      </c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103"/>
    </row>
    <row r="94" spans="1:31" s="1" customFormat="1" ht="15.75">
      <c r="A94" s="235" t="s">
        <v>51</v>
      </c>
      <c r="B94" s="248"/>
      <c r="C94" s="248"/>
      <c r="D94" s="249"/>
      <c r="E94" s="73"/>
      <c r="F94" s="74"/>
      <c r="G94" s="75">
        <f>SUM(G65:G89)+G21</f>
        <v>429700</v>
      </c>
      <c r="H94" s="75"/>
      <c r="I94" s="75"/>
      <c r="J94" s="59"/>
      <c r="K94" s="60"/>
      <c r="L94" s="112"/>
      <c r="M94" s="37"/>
      <c r="N94" s="37"/>
      <c r="O94" s="37"/>
      <c r="P94" s="112">
        <f>P89+P88+P87+P85+P78+P69+P65+P67+P68+P73+P75</f>
        <v>320600</v>
      </c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103"/>
    </row>
    <row r="95" spans="1:31" s="1" customFormat="1" ht="18" customHeight="1">
      <c r="A95" s="235" t="s">
        <v>56</v>
      </c>
      <c r="B95" s="248"/>
      <c r="C95" s="248"/>
      <c r="D95" s="249"/>
      <c r="E95" s="73"/>
      <c r="F95" s="74"/>
      <c r="G95" s="75">
        <f>G38+G39</f>
        <v>700000</v>
      </c>
      <c r="H95" s="75"/>
      <c r="I95" s="75"/>
      <c r="J95" s="59"/>
      <c r="K95" s="60"/>
      <c r="L95" s="112"/>
      <c r="M95" s="37"/>
      <c r="N95" s="37"/>
      <c r="O95" s="37"/>
      <c r="P95" s="112">
        <f>P38</f>
        <v>700000</v>
      </c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103"/>
    </row>
    <row r="96" spans="1:31" s="1" customFormat="1" ht="18" customHeight="1">
      <c r="A96" s="235" t="s">
        <v>117</v>
      </c>
      <c r="B96" s="236"/>
      <c r="C96" s="236"/>
      <c r="D96" s="237"/>
      <c r="E96" s="73"/>
      <c r="F96" s="74"/>
      <c r="G96" s="75">
        <f>G40</f>
        <v>0</v>
      </c>
      <c r="H96" s="75"/>
      <c r="I96" s="75"/>
      <c r="J96" s="59"/>
      <c r="K96" s="60"/>
      <c r="L96" s="112"/>
      <c r="M96" s="37"/>
      <c r="N96" s="37"/>
      <c r="O96" s="37"/>
      <c r="P96" s="112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103"/>
    </row>
    <row r="97" spans="1:31" s="1" customFormat="1" ht="18" customHeight="1">
      <c r="A97" s="235" t="s">
        <v>66</v>
      </c>
      <c r="B97" s="236"/>
      <c r="C97" s="236"/>
      <c r="D97" s="237"/>
      <c r="E97" s="73"/>
      <c r="F97" s="74"/>
      <c r="G97" s="59">
        <f>SUM(G91:G96)</f>
        <v>10581094.02</v>
      </c>
      <c r="H97" s="59"/>
      <c r="I97" s="59"/>
      <c r="J97" s="59"/>
      <c r="K97" s="60"/>
      <c r="L97" s="59"/>
      <c r="M97" s="37"/>
      <c r="N97" s="37"/>
      <c r="O97" s="37"/>
      <c r="P97" s="59" t="e">
        <f>SUM(P91:P95)</f>
        <v>#REF!</v>
      </c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103"/>
    </row>
    <row r="98" spans="1:31" s="1" customFormat="1" ht="15.75">
      <c r="A98" s="63">
        <v>925</v>
      </c>
      <c r="B98" s="63">
        <v>244</v>
      </c>
      <c r="C98" s="63">
        <v>221</v>
      </c>
      <c r="D98" s="64"/>
      <c r="E98" s="65"/>
      <c r="F98" s="66"/>
      <c r="G98" s="67">
        <f>G20+G21</f>
        <v>9100</v>
      </c>
      <c r="H98" s="67"/>
      <c r="I98" s="67"/>
      <c r="J98" s="62"/>
      <c r="K98" s="61"/>
      <c r="L98" s="113"/>
      <c r="M98" s="39"/>
      <c r="N98" s="39"/>
      <c r="O98" s="39"/>
      <c r="P98" s="113">
        <f>P20</f>
        <v>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103"/>
    </row>
    <row r="99" spans="1:31" s="1" customFormat="1" ht="15.75">
      <c r="A99" s="63">
        <v>925</v>
      </c>
      <c r="B99" s="63">
        <v>244</v>
      </c>
      <c r="C99" s="63">
        <v>223</v>
      </c>
      <c r="D99" s="64"/>
      <c r="E99" s="65"/>
      <c r="F99" s="66"/>
      <c r="G99" s="67">
        <f>G22+G25+G27</f>
        <v>1371400</v>
      </c>
      <c r="H99" s="67"/>
      <c r="I99" s="67"/>
      <c r="J99" s="62"/>
      <c r="K99" s="61"/>
      <c r="L99" s="114"/>
      <c r="M99" s="39"/>
      <c r="N99" s="39"/>
      <c r="O99" s="39"/>
      <c r="P99" s="114">
        <f>P22+P25+P27+P28</f>
        <v>-13510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103"/>
    </row>
    <row r="100" spans="1:31" s="1" customFormat="1" ht="15.75">
      <c r="A100" s="63">
        <v>925</v>
      </c>
      <c r="B100" s="63">
        <v>244</v>
      </c>
      <c r="C100" s="63">
        <v>225</v>
      </c>
      <c r="D100" s="64"/>
      <c r="E100" s="65"/>
      <c r="F100" s="66"/>
      <c r="G100" s="67">
        <f>G29+G30+G32+G34+G35+G36+G37+G38+G31+G40</f>
        <v>1084000</v>
      </c>
      <c r="H100" s="67"/>
      <c r="I100" s="67"/>
      <c r="J100" s="62"/>
      <c r="K100" s="61"/>
      <c r="L100" s="113"/>
      <c r="M100" s="39"/>
      <c r="N100" s="39"/>
      <c r="O100" s="39"/>
      <c r="P100" s="113">
        <f>P29+P30+P32+P33+P34+P35+P36+P37+P38</f>
        <v>1084000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103"/>
    </row>
    <row r="101" spans="1:31" s="1" customFormat="1" ht="15.75">
      <c r="A101" s="63">
        <v>925</v>
      </c>
      <c r="B101" s="63">
        <v>244</v>
      </c>
      <c r="C101" s="63">
        <v>226</v>
      </c>
      <c r="D101" s="64"/>
      <c r="E101" s="65"/>
      <c r="F101" s="66"/>
      <c r="G101" s="67">
        <f>G41+G43+G65+G68+G69+G42</f>
        <v>2298600</v>
      </c>
      <c r="H101" s="67"/>
      <c r="I101" s="67"/>
      <c r="J101" s="62"/>
      <c r="K101" s="61"/>
      <c r="L101" s="113"/>
      <c r="M101" s="39"/>
      <c r="N101" s="39"/>
      <c r="O101" s="39"/>
      <c r="P101" s="113" t="e">
        <f>P41+P43+P44+P45+P47+P48+#REF!+P55+P68+P65+P67+P69</f>
        <v>#REF!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103"/>
    </row>
    <row r="102" spans="1:31" s="1" customFormat="1" ht="15.75">
      <c r="A102" s="63">
        <v>925</v>
      </c>
      <c r="B102" s="63">
        <v>244</v>
      </c>
      <c r="C102" s="63">
        <v>310</v>
      </c>
      <c r="D102" s="64"/>
      <c r="E102" s="65"/>
      <c r="F102" s="66"/>
      <c r="G102" s="67">
        <f>G72+G73+G77+G75+G78+G79+G80+G81+G82+G83+G85+G86</f>
        <v>223000</v>
      </c>
      <c r="H102" s="67"/>
      <c r="I102" s="67"/>
      <c r="J102" s="62"/>
      <c r="K102" s="61"/>
      <c r="L102" s="113"/>
      <c r="M102" s="39">
        <f>M72+M73+M75+M77+M78+M80+M81+M82+M83+M85+M86</f>
        <v>0</v>
      </c>
      <c r="N102" s="39"/>
      <c r="O102" s="39"/>
      <c r="P102" s="113">
        <f>P73+P75+P78+P85</f>
        <v>123000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103"/>
    </row>
    <row r="103" spans="1:31" s="1" customFormat="1" ht="15.75">
      <c r="A103" s="63">
        <v>925</v>
      </c>
      <c r="B103" s="63">
        <v>244</v>
      </c>
      <c r="C103" s="63">
        <v>340</v>
      </c>
      <c r="D103" s="64"/>
      <c r="E103" s="65"/>
      <c r="F103" s="66"/>
      <c r="G103" s="67">
        <f>G87+G88+G89+G55+G61+G64+G62+G63</f>
        <v>5594994.02</v>
      </c>
      <c r="H103" s="67"/>
      <c r="I103" s="67"/>
      <c r="J103" s="62"/>
      <c r="K103" s="61"/>
      <c r="L103" s="113"/>
      <c r="M103" s="39">
        <f>M87+M88+M89</f>
        <v>0</v>
      </c>
      <c r="N103" s="39"/>
      <c r="O103" s="39"/>
      <c r="P103" s="114">
        <f>P87+P89+P88</f>
        <v>65000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103"/>
    </row>
    <row r="104" spans="1:31" s="1" customFormat="1" ht="18.75">
      <c r="A104" s="256" t="s">
        <v>55</v>
      </c>
      <c r="B104" s="257"/>
      <c r="C104" s="257"/>
      <c r="D104" s="257"/>
      <c r="E104" s="257"/>
      <c r="F104" s="258"/>
      <c r="G104" s="68">
        <f>G98+G99+G100+G101+G102+G103</f>
        <v>10581094.02</v>
      </c>
      <c r="H104" s="68"/>
      <c r="I104" s="68"/>
      <c r="J104" s="62"/>
      <c r="K104" s="210">
        <f>H104-G104</f>
        <v>-10581094.02</v>
      </c>
      <c r="L104" s="68"/>
      <c r="M104" s="39"/>
      <c r="N104" s="39"/>
      <c r="O104" s="39"/>
      <c r="P104" s="62" t="e">
        <f>SUM(P98:P103)</f>
        <v>#REF!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103"/>
    </row>
    <row r="105" spans="1:31" s="1" customFormat="1" ht="18.75" hidden="1">
      <c r="A105" s="231" t="s">
        <v>121</v>
      </c>
      <c r="B105" s="232"/>
      <c r="C105" s="232"/>
      <c r="D105" s="232"/>
      <c r="E105" s="232"/>
      <c r="F105" s="160"/>
      <c r="G105" s="163">
        <f>G106+G107+G108+G109</f>
        <v>5056276.609999999</v>
      </c>
      <c r="H105" s="68"/>
      <c r="I105" s="68"/>
      <c r="J105" s="62"/>
      <c r="K105" s="61"/>
      <c r="L105" s="68"/>
      <c r="M105" s="39"/>
      <c r="N105" s="39"/>
      <c r="O105" s="39"/>
      <c r="P105" s="62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103"/>
    </row>
    <row r="106" spans="1:31" s="1" customFormat="1" ht="18.75" hidden="1">
      <c r="A106" s="231" t="s">
        <v>108</v>
      </c>
      <c r="B106" s="232"/>
      <c r="C106" s="232"/>
      <c r="D106" s="232"/>
      <c r="E106" s="232"/>
      <c r="F106" s="160"/>
      <c r="G106" s="163">
        <f>L56</f>
        <v>77019.52</v>
      </c>
      <c r="H106" s="68"/>
      <c r="I106" s="68"/>
      <c r="J106" s="62"/>
      <c r="K106" s="61"/>
      <c r="L106" s="68"/>
      <c r="M106" s="39"/>
      <c r="N106" s="39"/>
      <c r="O106" s="39"/>
      <c r="P106" s="62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103"/>
    </row>
    <row r="107" spans="1:31" s="1" customFormat="1" ht="18.75" hidden="1">
      <c r="A107" s="231" t="s">
        <v>109</v>
      </c>
      <c r="B107" s="232"/>
      <c r="C107" s="232"/>
      <c r="D107" s="232"/>
      <c r="E107" s="232"/>
      <c r="F107" s="160"/>
      <c r="G107" s="163">
        <f>L27+L25+L56+G29+L44+L43</f>
        <v>1061979.52</v>
      </c>
      <c r="H107" s="68"/>
      <c r="I107" s="68"/>
      <c r="J107" s="62"/>
      <c r="K107" s="61"/>
      <c r="L107" s="68"/>
      <c r="M107" s="39"/>
      <c r="N107" s="39"/>
      <c r="O107" s="39"/>
      <c r="P107" s="62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103"/>
    </row>
    <row r="108" spans="1:31" s="1" customFormat="1" ht="18.75" hidden="1">
      <c r="A108" s="231" t="s">
        <v>110</v>
      </c>
      <c r="B108" s="232"/>
      <c r="C108" s="232"/>
      <c r="D108" s="232"/>
      <c r="E108" s="232"/>
      <c r="F108" s="160"/>
      <c r="G108" s="163">
        <f>L22</f>
        <v>705010</v>
      </c>
      <c r="H108" s="68"/>
      <c r="I108" s="68"/>
      <c r="J108" s="62"/>
      <c r="K108" s="61"/>
      <c r="L108" s="68"/>
      <c r="M108" s="39"/>
      <c r="N108" s="39"/>
      <c r="O108" s="39"/>
      <c r="P108" s="62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103"/>
    </row>
    <row r="109" spans="1:31" s="1" customFormat="1" ht="18.75" hidden="1">
      <c r="A109" s="231" t="s">
        <v>76</v>
      </c>
      <c r="B109" s="232"/>
      <c r="C109" s="232"/>
      <c r="D109" s="232"/>
      <c r="E109" s="232"/>
      <c r="F109" s="160"/>
      <c r="G109" s="163">
        <f>L57+L60</f>
        <v>3212267.57</v>
      </c>
      <c r="H109" s="68"/>
      <c r="I109" s="68"/>
      <c r="J109" s="62"/>
      <c r="K109" s="61"/>
      <c r="L109" s="68"/>
      <c r="M109" s="39"/>
      <c r="N109" s="39"/>
      <c r="O109" s="39"/>
      <c r="P109" s="62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103"/>
    </row>
    <row r="110" spans="1:31" s="1" customFormat="1" ht="68.25" customHeight="1" hidden="1">
      <c r="A110" s="254" t="s">
        <v>7</v>
      </c>
      <c r="B110" s="254"/>
      <c r="C110" s="254"/>
      <c r="D110" s="254"/>
      <c r="E110" s="254"/>
      <c r="F110" s="69"/>
      <c r="G110" s="70">
        <f>G89+G88+G87+G83+G75+G73+G69+G68+G65+G64+G42+G41+G37+G36+G35+G34+G32+G30+L46+G21+L47+L45</f>
        <v>1286340</v>
      </c>
      <c r="H110" s="70"/>
      <c r="I110" s="70"/>
      <c r="J110" s="70"/>
      <c r="K110" s="71" t="s">
        <v>14</v>
      </c>
      <c r="L110" s="179"/>
      <c r="M110" s="36"/>
      <c r="N110" s="36"/>
      <c r="O110" s="36"/>
      <c r="P110" s="41">
        <f>P20+P21+P29+P30+P32+P34+P35+P36+P37+P41+P43+P65+P68+P69+P72+P73+P77+P78+P80+P81+P82+P83+P85+P86+P87+P88+P89+P55</f>
        <v>3469664.9100000006</v>
      </c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103"/>
    </row>
    <row r="111" spans="1:31" s="1" customFormat="1" ht="64.5" customHeight="1" hidden="1">
      <c r="A111" s="254" t="s">
        <v>8</v>
      </c>
      <c r="B111" s="254"/>
      <c r="C111" s="254"/>
      <c r="D111" s="254"/>
      <c r="E111" s="254"/>
      <c r="F111" s="72"/>
      <c r="G111" s="70">
        <f>G63+G40+G38+L28+L23+G29+L26+G61-151120</f>
        <v>1379870</v>
      </c>
      <c r="H111" s="70"/>
      <c r="I111" s="70"/>
      <c r="J111" s="70"/>
      <c r="K111" s="71" t="s">
        <v>16</v>
      </c>
      <c r="L111" s="70"/>
      <c r="M111" s="36"/>
      <c r="N111" s="36"/>
      <c r="O111" s="36"/>
      <c r="P111" s="42">
        <f>P25+P27+P75+P38</f>
        <v>779400</v>
      </c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103"/>
    </row>
    <row r="112" spans="1:30" s="1" customFormat="1" ht="15.75" hidden="1">
      <c r="A112" s="23"/>
      <c r="B112" s="23"/>
      <c r="C112" s="23"/>
      <c r="D112" s="23"/>
      <c r="E112" s="178"/>
      <c r="F112" s="24"/>
      <c r="G112" s="25"/>
      <c r="H112" s="25"/>
      <c r="I112" s="25"/>
      <c r="J112" s="25"/>
      <c r="K112" s="26"/>
      <c r="L112" s="25"/>
      <c r="M112" s="21"/>
      <c r="N112" s="21"/>
      <c r="O112" s="21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</row>
    <row r="113" spans="1:30" s="1" customFormat="1" ht="15.75" hidden="1">
      <c r="A113" s="23"/>
      <c r="B113" s="23"/>
      <c r="C113" s="23"/>
      <c r="D113" s="23"/>
      <c r="E113" s="23"/>
      <c r="F113" s="24"/>
      <c r="G113" s="25"/>
      <c r="H113" s="25"/>
      <c r="I113" s="25"/>
      <c r="J113" s="25"/>
      <c r="K113" s="26"/>
      <c r="L113" s="25"/>
      <c r="M113" s="21"/>
      <c r="N113" s="21"/>
      <c r="O113" s="21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</row>
    <row r="114" spans="6:18" ht="24.75" customHeight="1" hidden="1">
      <c r="F114" s="3" t="s">
        <v>54</v>
      </c>
      <c r="G114" s="8" t="s">
        <v>98</v>
      </c>
      <c r="I114" s="8" t="s">
        <v>102</v>
      </c>
      <c r="J114" s="6" t="s">
        <v>99</v>
      </c>
      <c r="K114" s="2" t="s">
        <v>100</v>
      </c>
      <c r="M114" s="116"/>
      <c r="N114" s="116"/>
      <c r="O114" s="116" t="s">
        <v>101</v>
      </c>
      <c r="R114" s="20"/>
    </row>
    <row r="115" spans="1:12" ht="15.75" hidden="1">
      <c r="A115" s="18" t="s">
        <v>25</v>
      </c>
      <c r="B115" s="27"/>
      <c r="C115" s="27"/>
      <c r="D115" s="27"/>
      <c r="E115" s="27"/>
      <c r="F115" s="6">
        <f>2180600+13200+652600+200000</f>
        <v>3046400</v>
      </c>
      <c r="G115" s="115">
        <f>G116+G117+G119+G120+G118</f>
        <v>4094690</v>
      </c>
      <c r="H115" s="215">
        <v>4094690</v>
      </c>
      <c r="K115" s="20">
        <f>G115-H115</f>
        <v>0</v>
      </c>
      <c r="L115" s="10"/>
    </row>
    <row r="116" spans="1:15" ht="15.75" hidden="1">
      <c r="A116" s="19" t="s">
        <v>26</v>
      </c>
      <c r="B116" s="27"/>
      <c r="C116" s="27"/>
      <c r="D116" s="27"/>
      <c r="E116" s="27"/>
      <c r="F116" s="20">
        <f>F115*50/100</f>
        <v>1523200</v>
      </c>
      <c r="G116" s="115">
        <f>G111</f>
        <v>1379870</v>
      </c>
      <c r="I116" s="143">
        <f>G104*50%-G107</f>
        <v>4228567.49</v>
      </c>
      <c r="J116" s="6">
        <f>G115*0.5</f>
        <v>2047345</v>
      </c>
      <c r="K116" s="121">
        <f>I116-G116</f>
        <v>2848697.49</v>
      </c>
      <c r="L116" s="117"/>
      <c r="O116" s="6">
        <f>J116-L116</f>
        <v>2047345</v>
      </c>
    </row>
    <row r="117" spans="1:15" ht="15.75" hidden="1">
      <c r="A117" s="19" t="s">
        <v>27</v>
      </c>
      <c r="B117" s="27"/>
      <c r="C117" s="27"/>
      <c r="D117" s="27"/>
      <c r="E117" s="27"/>
      <c r="F117" s="6">
        <f>F115-F116-F118</f>
        <v>818100</v>
      </c>
      <c r="G117" s="115">
        <f>G110</f>
        <v>1286340</v>
      </c>
      <c r="I117" s="143">
        <v>2000000</v>
      </c>
      <c r="J117" s="6">
        <v>2000000</v>
      </c>
      <c r="K117" s="121">
        <f>I117-G117</f>
        <v>713660</v>
      </c>
      <c r="L117" s="10"/>
      <c r="O117" s="6">
        <f>J117-L117</f>
        <v>2000000</v>
      </c>
    </row>
    <row r="118" spans="1:12" ht="15.75" hidden="1">
      <c r="A118" s="19" t="s">
        <v>53</v>
      </c>
      <c r="B118" s="27"/>
      <c r="C118" s="27"/>
      <c r="D118" s="27"/>
      <c r="E118" s="27"/>
      <c r="F118" s="20">
        <f>G22</f>
        <v>705100</v>
      </c>
      <c r="G118" s="115"/>
      <c r="L118" s="10"/>
    </row>
    <row r="119" spans="1:12" ht="15.75" hidden="1">
      <c r="A119" s="19" t="s">
        <v>28</v>
      </c>
      <c r="B119" s="27"/>
      <c r="C119" s="27"/>
      <c r="D119" s="27"/>
      <c r="E119" s="27"/>
      <c r="G119" s="115">
        <f>G62+L48+L49+L50+L51+L52+L53+L54</f>
        <v>1428480</v>
      </c>
      <c r="L119" s="10"/>
    </row>
    <row r="120" spans="1:5" ht="15.75" hidden="1">
      <c r="A120" s="255" t="s">
        <v>113</v>
      </c>
      <c r="B120" s="255"/>
      <c r="C120" s="255"/>
      <c r="D120" s="255"/>
      <c r="E120" s="255"/>
    </row>
    <row r="123" ht="15">
      <c r="AF123" s="2" t="s">
        <v>107</v>
      </c>
    </row>
  </sheetData>
  <sheetProtection/>
  <autoFilter ref="A19:P111"/>
  <mergeCells count="161">
    <mergeCell ref="B43:B51"/>
    <mergeCell ref="C83:C84"/>
    <mergeCell ref="G43:G54"/>
    <mergeCell ref="P43:P54"/>
    <mergeCell ref="A62:A63"/>
    <mergeCell ref="B62:B63"/>
    <mergeCell ref="C62:C63"/>
    <mergeCell ref="D62:D63"/>
    <mergeCell ref="E62:E63"/>
    <mergeCell ref="N43:N54"/>
    <mergeCell ref="A43:A51"/>
    <mergeCell ref="E43:E51"/>
    <mergeCell ref="E65:E67"/>
    <mergeCell ref="G65:G67"/>
    <mergeCell ref="G83:G84"/>
    <mergeCell ref="A75:A76"/>
    <mergeCell ref="B75:B76"/>
    <mergeCell ref="C75:C76"/>
    <mergeCell ref="D75:D76"/>
    <mergeCell ref="E75:E76"/>
    <mergeCell ref="G75:G76"/>
    <mergeCell ref="I22:I24"/>
    <mergeCell ref="D22:D24"/>
    <mergeCell ref="E22:E24"/>
    <mergeCell ref="D32:D33"/>
    <mergeCell ref="E32:E33"/>
    <mergeCell ref="G32:G33"/>
    <mergeCell ref="A55:A60"/>
    <mergeCell ref="B55:B60"/>
    <mergeCell ref="E55:E60"/>
    <mergeCell ref="B65:B67"/>
    <mergeCell ref="A69:A71"/>
    <mergeCell ref="B69:B71"/>
    <mergeCell ref="C65:C67"/>
    <mergeCell ref="D65:D67"/>
    <mergeCell ref="AA78:AB78"/>
    <mergeCell ref="C69:C71"/>
    <mergeCell ref="D69:D71"/>
    <mergeCell ref="K69:K71"/>
    <mergeCell ref="E69:E71"/>
    <mergeCell ref="G69:G71"/>
    <mergeCell ref="P73:P74"/>
    <mergeCell ref="K73:K74"/>
    <mergeCell ref="D73:D74"/>
    <mergeCell ref="C73:C74"/>
    <mergeCell ref="Q86:Q90"/>
    <mergeCell ref="P55:P61"/>
    <mergeCell ref="Q65:Q72"/>
    <mergeCell ref="Q38:V38"/>
    <mergeCell ref="Q47:S47"/>
    <mergeCell ref="Q48:T48"/>
    <mergeCell ref="T45:AB45"/>
    <mergeCell ref="U47:AB47"/>
    <mergeCell ref="AA88:AB88"/>
    <mergeCell ref="AA89:AB89"/>
    <mergeCell ref="P69:P71"/>
    <mergeCell ref="T27:AB27"/>
    <mergeCell ref="Q28:S28"/>
    <mergeCell ref="S44:AB44"/>
    <mergeCell ref="R43:AB43"/>
    <mergeCell ref="P83:P84"/>
    <mergeCell ref="Q73:Q85"/>
    <mergeCell ref="AA73:AB73"/>
    <mergeCell ref="AA74:AB74"/>
    <mergeCell ref="AA75:AB75"/>
    <mergeCell ref="J65:J67"/>
    <mergeCell ref="J43:J51"/>
    <mergeCell ref="P65:P67"/>
    <mergeCell ref="K65:K67"/>
    <mergeCell ref="X38:AB38"/>
    <mergeCell ref="AA66:AB66"/>
    <mergeCell ref="V48:AB48"/>
    <mergeCell ref="Q45:R45"/>
    <mergeCell ref="H17:H18"/>
    <mergeCell ref="AE17:AE18"/>
    <mergeCell ref="AC17:AC18"/>
    <mergeCell ref="AD17:AD18"/>
    <mergeCell ref="J17:J18"/>
    <mergeCell ref="K17:K18"/>
    <mergeCell ref="L17:L18"/>
    <mergeCell ref="M17:M18"/>
    <mergeCell ref="P17:P18"/>
    <mergeCell ref="O17:O18"/>
    <mergeCell ref="M14:P14"/>
    <mergeCell ref="C17:C18"/>
    <mergeCell ref="B17:B18"/>
    <mergeCell ref="B1:M1"/>
    <mergeCell ref="A3:P3"/>
    <mergeCell ref="D4:K4"/>
    <mergeCell ref="A5:E7"/>
    <mergeCell ref="A8:L8"/>
    <mergeCell ref="A9:D9"/>
    <mergeCell ref="A17:A18"/>
    <mergeCell ref="A22:A24"/>
    <mergeCell ref="B22:B24"/>
    <mergeCell ref="C22:C24"/>
    <mergeCell ref="I17:I18"/>
    <mergeCell ref="A10:L10"/>
    <mergeCell ref="M10:P10"/>
    <mergeCell ref="A11:E11"/>
    <mergeCell ref="A12:L12"/>
    <mergeCell ref="M12:P12"/>
    <mergeCell ref="A14:L14"/>
    <mergeCell ref="A111:E111"/>
    <mergeCell ref="A120:E120"/>
    <mergeCell ref="A93:D93"/>
    <mergeCell ref="A94:D94"/>
    <mergeCell ref="A95:D95"/>
    <mergeCell ref="A97:D97"/>
    <mergeCell ref="A104:F104"/>
    <mergeCell ref="A110:E110"/>
    <mergeCell ref="A106:E106"/>
    <mergeCell ref="A107:E107"/>
    <mergeCell ref="G17:G18"/>
    <mergeCell ref="A32:A33"/>
    <mergeCell ref="B32:B33"/>
    <mergeCell ref="C32:C33"/>
    <mergeCell ref="G27:G28"/>
    <mergeCell ref="D27:D28"/>
    <mergeCell ref="G22:G24"/>
    <mergeCell ref="D17:D18"/>
    <mergeCell ref="E17:F17"/>
    <mergeCell ref="A27:A28"/>
    <mergeCell ref="A105:E105"/>
    <mergeCell ref="I73:I74"/>
    <mergeCell ref="A73:A74"/>
    <mergeCell ref="G73:G74"/>
    <mergeCell ref="E73:E74"/>
    <mergeCell ref="A89:A90"/>
    <mergeCell ref="B89:B90"/>
    <mergeCell ref="C89:C90"/>
    <mergeCell ref="A91:D91"/>
    <mergeCell ref="A92:D92"/>
    <mergeCell ref="A108:E108"/>
    <mergeCell ref="A109:E109"/>
    <mergeCell ref="I55:I56"/>
    <mergeCell ref="A96:D96"/>
    <mergeCell ref="A65:A67"/>
    <mergeCell ref="I69:I71"/>
    <mergeCell ref="B73:B74"/>
    <mergeCell ref="I65:I67"/>
    <mergeCell ref="C55:C60"/>
    <mergeCell ref="D55:D60"/>
    <mergeCell ref="G25:G26"/>
    <mergeCell ref="D89:D90"/>
    <mergeCell ref="E89:E90"/>
    <mergeCell ref="A83:A84"/>
    <mergeCell ref="B83:B84"/>
    <mergeCell ref="E83:E84"/>
    <mergeCell ref="D83:D84"/>
    <mergeCell ref="G55:G60"/>
    <mergeCell ref="C43:C51"/>
    <mergeCell ref="D43:D51"/>
    <mergeCell ref="B27:B28"/>
    <mergeCell ref="C27:C28"/>
    <mergeCell ref="E27:E28"/>
    <mergeCell ref="A25:A26"/>
    <mergeCell ref="B25:B26"/>
    <mergeCell ref="C25:C26"/>
    <mergeCell ref="D25:D26"/>
    <mergeCell ref="E25:E26"/>
  </mergeCells>
  <printOptions/>
  <pageMargins left="0.7086614173228347" right="0.7086614173228347" top="0.15748031496062992" bottom="0.1968503937007874" header="0.15748031496062992" footer="0.15748031496062992"/>
  <pageSetup horizontalDpi="200" verticalDpi="200" orientation="portrait" paperSize="9" scale="45" r:id="rId2"/>
  <rowBreaks count="1" manualBreakCount="1">
    <brk id="120" max="9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</dc:creator>
  <cp:keywords/>
  <dc:description/>
  <cp:lastModifiedBy>User</cp:lastModifiedBy>
  <cp:lastPrinted>2018-11-20T12:36:49Z</cp:lastPrinted>
  <dcterms:created xsi:type="dcterms:W3CDTF">2017-02-03T06:38:23Z</dcterms:created>
  <dcterms:modified xsi:type="dcterms:W3CDTF">2019-03-10T15:52:45Z</dcterms:modified>
  <cp:category/>
  <cp:version/>
  <cp:contentType/>
  <cp:contentStatus/>
</cp:coreProperties>
</file>